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第一标段" sheetId="7" r:id="rId1"/>
    <sheet name="第二标段" sheetId="8" r:id="rId2"/>
  </sheets>
  <definedNames>
    <definedName name="_xlnm._FilterDatabase" localSheetId="1" hidden="1">第二标段!$B$5:$O$56</definedName>
    <definedName name="_xlnm._FilterDatabase" localSheetId="0" hidden="1">第一标段!$B$5:$O$56</definedName>
    <definedName name="_xlnm.Print_Titles" localSheetId="1">第二标段!$5:$6</definedName>
    <definedName name="_xlnm.Print_Titles" localSheetId="0">第一标段!$5:$6</definedName>
  </definedNames>
  <calcPr calcId="144525"/>
</workbook>
</file>

<file path=xl/sharedStrings.xml><?xml version="1.0" encoding="utf-8"?>
<sst xmlns="http://schemas.openxmlformats.org/spreadsheetml/2006/main" count="290" uniqueCount="97">
  <si>
    <t>附件</t>
  </si>
  <si>
    <t>龙岩市政建设集团有限公司建设项目缺项材料选用定价审批表（补充）</t>
  </si>
  <si>
    <t>项目   基本   情况</t>
  </si>
  <si>
    <t>立项批复项目名称</t>
  </si>
  <si>
    <t>龙岩大道四期道路工程（青云路--北三环，第一标段，K1+630-K2+520）</t>
  </si>
  <si>
    <t>立项批复文号</t>
  </si>
  <si>
    <t>项目单位</t>
  </si>
  <si>
    <t>龙岩市政建设集团有限公司</t>
  </si>
  <si>
    <t>项目主管部门</t>
  </si>
  <si>
    <t>龙岩市住房和城乡建设局</t>
  </si>
  <si>
    <t>序号</t>
  </si>
  <si>
    <t>材料名称</t>
  </si>
  <si>
    <t>主要规格参数</t>
  </si>
  <si>
    <t>单位</t>
  </si>
  <si>
    <t>数量</t>
  </si>
  <si>
    <t>编制单位采纳，不含税综合单价(元）</t>
  </si>
  <si>
    <t>合计（元）</t>
  </si>
  <si>
    <t>单价来源(三家及以上询价单位名称、联系电话、报价情况或其他参考单价依据)</t>
  </si>
  <si>
    <t>编制单位采纳价格说明</t>
  </si>
  <si>
    <t>项目单位选定小组意见，不含税综合单价(元）</t>
  </si>
  <si>
    <t>备注</t>
  </si>
  <si>
    <t>不含税单价(元)</t>
  </si>
  <si>
    <t>厂家或供应商</t>
  </si>
  <si>
    <t>联系人</t>
  </si>
  <si>
    <t>联系电话</t>
  </si>
  <si>
    <t>选用定价情况</t>
  </si>
  <si>
    <t>球墨铸铁排水管</t>
  </si>
  <si>
    <t>DN300</t>
  </si>
  <si>
    <t>m</t>
  </si>
  <si>
    <t>圣戈班管道系统有限公司</t>
  </si>
  <si>
    <t>赵富建</t>
  </si>
  <si>
    <t>安徽泫氏铸造有限责任公司下浮5%</t>
  </si>
  <si>
    <t>安徽泫氏铸造有限责任公司</t>
  </si>
  <si>
    <t>新兴铸管股份有限公司</t>
  </si>
  <si>
    <t>付彦科</t>
  </si>
  <si>
    <t>福建省龙信诚建材贸易有限公司</t>
  </si>
  <si>
    <t>胡马洪</t>
  </si>
  <si>
    <t>厦门2020年7月信息价</t>
  </si>
  <si>
    <t>DN400</t>
  </si>
  <si>
    <t>DN500</t>
  </si>
  <si>
    <t>安徽泫氏铸造有限责任公司下浮10%</t>
  </si>
  <si>
    <t>DN600</t>
  </si>
  <si>
    <t>双向焊接钢塑土工格栅</t>
  </si>
  <si>
    <t>每延米拉伸屈服力大于50KN/m，格栅间距：（115±10）*（115±10）mm，重量：（780±20）/m2</t>
  </si>
  <si>
    <t>m2</t>
  </si>
  <si>
    <t>郑州冠达建筑材料有限公司</t>
  </si>
  <si>
    <t>蔡庆裕</t>
  </si>
  <si>
    <t>郑州冠达建筑材料有限公司下浮10%</t>
  </si>
  <si>
    <t>南阳市杰达土工材料有限公司</t>
  </si>
  <si>
    <t>阮银虎</t>
  </si>
  <si>
    <t>土工格栅</t>
  </si>
  <si>
    <t>参照青云路（龙腾北路-解放北路）道路工程审后单价</t>
  </si>
  <si>
    <t xml:space="preserve">针刺无纺土工布 </t>
  </si>
  <si>
    <t>SDG-400型</t>
  </si>
  <si>
    <t>广州市巨胜无纺布有限公司</t>
  </si>
  <si>
    <t>余女士</t>
  </si>
  <si>
    <t>天津市圣盛安保温防水材料销售有限公司下浮10%</t>
  </si>
  <si>
    <t>天津市圣盛安保温防水材料销售有限公司</t>
  </si>
  <si>
    <t>王先生</t>
  </si>
  <si>
    <t>防渗土工布</t>
  </si>
  <si>
    <t>两布一膜式复合土工膜，SDM-2030型或土工膜厚0.3mm，土工织物重量为250g/m2，握持强度≥800N，撕裂强度≥300N，刺破强度≥300N，CBR顶破强度≥1000N的同类型复合土工膜</t>
  </si>
  <si>
    <t>无锡市远大太湖非织造布厂（300+0.3+300）</t>
  </si>
  <si>
    <t xml:space="preserve"> 张志方</t>
  </si>
  <si>
    <t>重庆双友塑胶股份有限公司下浮10%</t>
  </si>
  <si>
    <t>云南凯越土工材料有限公司  500g</t>
  </si>
  <si>
    <t>范振兴</t>
  </si>
  <si>
    <t>重庆双友塑胶股份有限公司  500g</t>
  </si>
  <si>
    <t>土工布300G</t>
  </si>
  <si>
    <t>参照浮东路（乘风路~东环路）道路工程（K1+072.05～K2+551.658标段）审核单价</t>
  </si>
  <si>
    <t>无纺布</t>
  </si>
  <si>
    <t/>
  </si>
  <si>
    <t>19预算定额基价  2.35</t>
  </si>
  <si>
    <t>无纺布400g</t>
  </si>
  <si>
    <t>19预算定额基价  2.48</t>
  </si>
  <si>
    <t>背贴式止水带</t>
  </si>
  <si>
    <t>350*R30*10</t>
  </si>
  <si>
    <t xml:space="preserve">参照青云路（龙腾北路-解放北路）道路工程审后单价  </t>
  </si>
  <si>
    <t>遇水膨胀止水带</t>
  </si>
  <si>
    <t>P201止水条  腻子型30*10</t>
  </si>
  <si>
    <t>19预算定额基价  3.73</t>
  </si>
  <si>
    <t>弧形面花岗岩路缘石</t>
  </si>
  <si>
    <t>23*46*99</t>
  </si>
  <si>
    <t>参照新罗区2020年7月路缘石信息价99.03/15/45*23*46＝155.22*1.5＝232.83</t>
  </si>
  <si>
    <t>盲道砖 28.5*14.8*6.5</t>
  </si>
  <si>
    <t>参照新罗区2020年7月透水砖 30*15*6 信息价</t>
  </si>
  <si>
    <t>草种籽</t>
  </si>
  <si>
    <t>kg</t>
  </si>
  <si>
    <t>6-10mm粒径C25暗红色透水砼</t>
  </si>
  <si>
    <t>非泵送</t>
  </si>
  <si>
    <t>m3</t>
  </si>
  <si>
    <t>C20无砂透水砼</t>
  </si>
  <si>
    <t>参照新罗区2020年7月信息价  非泵送商品砼C20(42.5) 碎石31.5mm 价格</t>
  </si>
  <si>
    <t>合计</t>
  </si>
  <si>
    <t>签署意见</t>
  </si>
  <si>
    <t xml:space="preserve">                          （询价记录详见附页）
                                    单位负责人：（签字、加盖单位公章）
                                            年      月      日</t>
  </si>
  <si>
    <t>注：表中材料、设备报价均为不含税单价</t>
  </si>
  <si>
    <t>龙岩大道四期道路工程（青云路--北三环，第二标段，K2+520-K3+407.54）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</si>
</sst>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微软雅黑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7" borderId="23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21" fillId="16" borderId="2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177" fontId="4" fillId="0" borderId="0" xfId="0" applyNumberFormat="1" applyFont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zoomScale="75" zoomScaleNormal="75" workbookViewId="0">
      <pane xSplit="8" ySplit="6" topLeftCell="I43" activePane="bottomRight" state="frozen"/>
      <selection/>
      <selection pane="topRight"/>
      <selection pane="bottomLeft"/>
      <selection pane="bottomRight" activeCell="F43" sqref="F43"/>
    </sheetView>
  </sheetViews>
  <sheetFormatPr defaultColWidth="9" defaultRowHeight="13.5"/>
  <cols>
    <col min="1" max="1" width="5.25" customWidth="1"/>
    <col min="2" max="2" width="5.75" customWidth="1"/>
    <col min="3" max="3" width="22.125" style="4" customWidth="1"/>
    <col min="4" max="4" width="29.625" style="5" customWidth="1"/>
    <col min="5" max="5" width="5.125" customWidth="1"/>
    <col min="6" max="6" width="9" customWidth="1"/>
    <col min="7" max="7" width="10.5" customWidth="1"/>
    <col min="8" max="8" width="11.75" style="6" customWidth="1"/>
    <col min="9" max="9" width="9" style="7" customWidth="1"/>
    <col min="10" max="10" width="35.75" style="7" customWidth="1"/>
    <col min="11" max="11" width="9" customWidth="1"/>
    <col min="12" max="12" width="14" customWidth="1"/>
    <col min="13" max="13" width="13.375" customWidth="1"/>
    <col min="14" max="14" width="16" customWidth="1"/>
    <col min="15" max="15" width="10.375" customWidth="1"/>
  </cols>
  <sheetData>
    <row r="1" ht="21" customHeight="1" spans="1:1">
      <c r="A1" t="s">
        <v>0</v>
      </c>
    </row>
    <row r="2" ht="30.7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31.5" customHeight="1" spans="1:15">
      <c r="A3" s="9" t="s">
        <v>2</v>
      </c>
      <c r="B3" s="10" t="s">
        <v>3</v>
      </c>
      <c r="C3" s="10"/>
      <c r="D3" s="11" t="s">
        <v>4</v>
      </c>
      <c r="E3" s="11"/>
      <c r="F3" s="11"/>
      <c r="G3" s="11"/>
      <c r="H3" s="11"/>
      <c r="I3" s="10" t="s">
        <v>5</v>
      </c>
      <c r="J3" s="10"/>
      <c r="K3" s="51"/>
      <c r="L3" s="51"/>
      <c r="M3" s="51"/>
      <c r="N3" s="51"/>
      <c r="O3" s="52"/>
    </row>
    <row r="4" s="1" customFormat="1" ht="24" customHeight="1" spans="1:15">
      <c r="A4" s="12"/>
      <c r="B4" s="10" t="s">
        <v>6</v>
      </c>
      <c r="C4" s="10"/>
      <c r="D4" s="11" t="s">
        <v>7</v>
      </c>
      <c r="E4" s="11"/>
      <c r="F4" s="11"/>
      <c r="G4" s="11"/>
      <c r="H4" s="11"/>
      <c r="I4" s="10" t="s">
        <v>8</v>
      </c>
      <c r="J4" s="10"/>
      <c r="K4" s="51" t="s">
        <v>9</v>
      </c>
      <c r="L4" s="51"/>
      <c r="M4" s="51"/>
      <c r="N4" s="51"/>
      <c r="O4" s="52"/>
    </row>
    <row r="5" s="2" customFormat="1" ht="31.5" customHeight="1" spans="1:15">
      <c r="A5" s="12"/>
      <c r="B5" s="13" t="s">
        <v>10</v>
      </c>
      <c r="C5" s="13" t="s">
        <v>11</v>
      </c>
      <c r="D5" s="14" t="s">
        <v>12</v>
      </c>
      <c r="E5" s="15" t="s">
        <v>13</v>
      </c>
      <c r="F5" s="15" t="s">
        <v>14</v>
      </c>
      <c r="G5" s="15" t="s">
        <v>15</v>
      </c>
      <c r="H5" s="16" t="s">
        <v>16</v>
      </c>
      <c r="I5" s="53" t="s">
        <v>17</v>
      </c>
      <c r="J5" s="54"/>
      <c r="K5" s="54"/>
      <c r="L5" s="55"/>
      <c r="M5" s="15" t="s">
        <v>18</v>
      </c>
      <c r="N5" s="15" t="s">
        <v>19</v>
      </c>
      <c r="O5" s="15" t="s">
        <v>20</v>
      </c>
    </row>
    <row r="6" s="2" customFormat="1" ht="33" spans="1:15">
      <c r="A6" s="17"/>
      <c r="B6" s="13"/>
      <c r="C6" s="13"/>
      <c r="D6" s="18"/>
      <c r="E6" s="19"/>
      <c r="F6" s="19"/>
      <c r="G6" s="19"/>
      <c r="H6" s="20"/>
      <c r="I6" s="56" t="s">
        <v>21</v>
      </c>
      <c r="J6" s="56" t="s">
        <v>22</v>
      </c>
      <c r="K6" s="56" t="s">
        <v>23</v>
      </c>
      <c r="L6" s="56" t="s">
        <v>24</v>
      </c>
      <c r="M6" s="19"/>
      <c r="N6" s="19"/>
      <c r="O6" s="19"/>
    </row>
    <row r="7" s="1" customFormat="1" ht="25.5" customHeight="1" spans="1:15">
      <c r="A7" s="21" t="s">
        <v>25</v>
      </c>
      <c r="B7" s="22">
        <v>1</v>
      </c>
      <c r="C7" s="23" t="s">
        <v>26</v>
      </c>
      <c r="D7" s="24" t="s">
        <v>27</v>
      </c>
      <c r="E7" s="22" t="s">
        <v>28</v>
      </c>
      <c r="F7" s="22">
        <v>3339</v>
      </c>
      <c r="G7" s="22">
        <v>233.1</v>
      </c>
      <c r="H7" s="25">
        <f>F7*G7</f>
        <v>778320.9</v>
      </c>
      <c r="I7" s="37">
        <f>296.3*0.87</f>
        <v>257.781</v>
      </c>
      <c r="J7" s="36" t="s">
        <v>29</v>
      </c>
      <c r="K7" s="36" t="s">
        <v>30</v>
      </c>
      <c r="L7" s="36">
        <v>13814429953</v>
      </c>
      <c r="M7" s="23" t="s">
        <v>31</v>
      </c>
      <c r="N7" s="22">
        <f>G7</f>
        <v>233.1</v>
      </c>
      <c r="O7" s="57"/>
    </row>
    <row r="8" s="1" customFormat="1" ht="25.5" customHeight="1" spans="1:15">
      <c r="A8" s="26"/>
      <c r="B8" s="27"/>
      <c r="C8" s="28"/>
      <c r="D8" s="29"/>
      <c r="E8" s="27"/>
      <c r="F8" s="27"/>
      <c r="G8" s="27"/>
      <c r="H8" s="30"/>
      <c r="I8" s="36">
        <f>282*0.87</f>
        <v>245.34</v>
      </c>
      <c r="J8" s="36" t="s">
        <v>32</v>
      </c>
      <c r="K8" s="36"/>
      <c r="L8" s="36"/>
      <c r="M8" s="28"/>
      <c r="N8" s="27"/>
      <c r="O8" s="57"/>
    </row>
    <row r="9" s="1" customFormat="1" ht="25.5" customHeight="1" spans="1:15">
      <c r="A9" s="26"/>
      <c r="B9" s="27"/>
      <c r="C9" s="28"/>
      <c r="D9" s="29"/>
      <c r="E9" s="27"/>
      <c r="F9" s="27"/>
      <c r="G9" s="27"/>
      <c r="H9" s="30"/>
      <c r="I9" s="37">
        <f>284.35*0.87</f>
        <v>247.3845</v>
      </c>
      <c r="J9" s="36" t="s">
        <v>33</v>
      </c>
      <c r="K9" s="36" t="s">
        <v>34</v>
      </c>
      <c r="L9" s="36">
        <v>15860751730</v>
      </c>
      <c r="M9" s="28"/>
      <c r="N9" s="27"/>
      <c r="O9" s="57"/>
    </row>
    <row r="10" s="1" customFormat="1" ht="25.5" customHeight="1" spans="1:15">
      <c r="A10" s="26"/>
      <c r="B10" s="27"/>
      <c r="C10" s="28"/>
      <c r="D10" s="29"/>
      <c r="E10" s="27"/>
      <c r="F10" s="27"/>
      <c r="G10" s="27"/>
      <c r="H10" s="30"/>
      <c r="I10" s="37">
        <v>248</v>
      </c>
      <c r="J10" s="36" t="s">
        <v>35</v>
      </c>
      <c r="K10" s="36" t="s">
        <v>36</v>
      </c>
      <c r="L10" s="36">
        <v>13605900965</v>
      </c>
      <c r="M10" s="28"/>
      <c r="N10" s="27"/>
      <c r="O10" s="57"/>
    </row>
    <row r="11" s="1" customFormat="1" ht="25.5" customHeight="1" spans="1:15">
      <c r="A11" s="26"/>
      <c r="B11" s="31"/>
      <c r="C11" s="32"/>
      <c r="D11" s="33"/>
      <c r="E11" s="31"/>
      <c r="F11" s="31"/>
      <c r="G11" s="31"/>
      <c r="H11" s="34"/>
      <c r="I11" s="37">
        <v>273.95</v>
      </c>
      <c r="J11" s="36" t="s">
        <v>37</v>
      </c>
      <c r="K11" s="36"/>
      <c r="L11" s="36"/>
      <c r="M11" s="32"/>
      <c r="N11" s="31"/>
      <c r="O11" s="57"/>
    </row>
    <row r="12" s="1" customFormat="1" ht="25.5" customHeight="1" spans="1:15">
      <c r="A12" s="26"/>
      <c r="B12" s="22">
        <v>2</v>
      </c>
      <c r="C12" s="23" t="s">
        <v>26</v>
      </c>
      <c r="D12" s="24" t="s">
        <v>38</v>
      </c>
      <c r="E12" s="22" t="s">
        <v>28</v>
      </c>
      <c r="F12" s="22">
        <v>135.6</v>
      </c>
      <c r="G12" s="22">
        <v>325.6</v>
      </c>
      <c r="H12" s="25">
        <f>F12*G12</f>
        <v>44151.36</v>
      </c>
      <c r="I12" s="37">
        <f>414.8*0.87</f>
        <v>360.876</v>
      </c>
      <c r="J12" s="36" t="s">
        <v>29</v>
      </c>
      <c r="K12" s="36" t="s">
        <v>30</v>
      </c>
      <c r="L12" s="36">
        <v>13814429953</v>
      </c>
      <c r="M12" s="23" t="s">
        <v>31</v>
      </c>
      <c r="N12" s="22">
        <f t="shared" ref="N12" si="0">G12</f>
        <v>325.6</v>
      </c>
      <c r="O12" s="57"/>
    </row>
    <row r="13" s="1" customFormat="1" ht="25.5" customHeight="1" spans="1:15">
      <c r="A13" s="26"/>
      <c r="B13" s="27"/>
      <c r="C13" s="28"/>
      <c r="D13" s="29"/>
      <c r="E13" s="27"/>
      <c r="F13" s="27"/>
      <c r="G13" s="27"/>
      <c r="H13" s="30"/>
      <c r="I13" s="36">
        <f>394*0.87</f>
        <v>342.78</v>
      </c>
      <c r="J13" s="36" t="s">
        <v>32</v>
      </c>
      <c r="K13" s="36"/>
      <c r="L13" s="36"/>
      <c r="M13" s="28"/>
      <c r="N13" s="27"/>
      <c r="O13" s="57"/>
    </row>
    <row r="14" s="1" customFormat="1" ht="25.5" customHeight="1" spans="1:15">
      <c r="A14" s="26"/>
      <c r="B14" s="27"/>
      <c r="C14" s="28"/>
      <c r="D14" s="29"/>
      <c r="E14" s="27"/>
      <c r="F14" s="27"/>
      <c r="G14" s="27"/>
      <c r="H14" s="30"/>
      <c r="I14" s="37">
        <f>397.28*0.87</f>
        <v>345.6336</v>
      </c>
      <c r="J14" s="36" t="s">
        <v>33</v>
      </c>
      <c r="K14" s="36" t="s">
        <v>34</v>
      </c>
      <c r="L14" s="36">
        <v>15860751730</v>
      </c>
      <c r="M14" s="28"/>
      <c r="N14" s="27"/>
      <c r="O14" s="57"/>
    </row>
    <row r="15" s="1" customFormat="1" ht="25.5" customHeight="1" spans="1:15">
      <c r="A15" s="26"/>
      <c r="B15" s="27"/>
      <c r="C15" s="28"/>
      <c r="D15" s="29"/>
      <c r="E15" s="27"/>
      <c r="F15" s="27"/>
      <c r="G15" s="27"/>
      <c r="H15" s="30"/>
      <c r="I15" s="36">
        <v>370</v>
      </c>
      <c r="J15" s="36" t="s">
        <v>35</v>
      </c>
      <c r="K15" s="36" t="s">
        <v>36</v>
      </c>
      <c r="L15" s="36">
        <v>13605900965</v>
      </c>
      <c r="M15" s="28"/>
      <c r="N15" s="27"/>
      <c r="O15" s="57"/>
    </row>
    <row r="16" s="1" customFormat="1" ht="25.5" customHeight="1" spans="1:15">
      <c r="A16" s="26"/>
      <c r="B16" s="31"/>
      <c r="C16" s="32"/>
      <c r="D16" s="33"/>
      <c r="E16" s="31"/>
      <c r="F16" s="31"/>
      <c r="G16" s="31"/>
      <c r="H16" s="34"/>
      <c r="I16" s="36">
        <v>400.92</v>
      </c>
      <c r="J16" s="36" t="s">
        <v>37</v>
      </c>
      <c r="K16" s="36"/>
      <c r="L16" s="36"/>
      <c r="M16" s="32"/>
      <c r="N16" s="31"/>
      <c r="O16" s="57"/>
    </row>
    <row r="17" s="1" customFormat="1" ht="25.5" customHeight="1" spans="1:15">
      <c r="A17" s="26"/>
      <c r="B17" s="22">
        <v>3</v>
      </c>
      <c r="C17" s="23" t="s">
        <v>26</v>
      </c>
      <c r="D17" s="24" t="s">
        <v>39</v>
      </c>
      <c r="E17" s="22" t="s">
        <v>28</v>
      </c>
      <c r="F17" s="22">
        <v>1994.79</v>
      </c>
      <c r="G17" s="22">
        <v>467</v>
      </c>
      <c r="H17" s="25">
        <f>F17*G17</f>
        <v>931566.93</v>
      </c>
      <c r="I17" s="37">
        <f>593.5*0.87</f>
        <v>516.345</v>
      </c>
      <c r="J17" s="36" t="s">
        <v>29</v>
      </c>
      <c r="K17" s="36" t="s">
        <v>30</v>
      </c>
      <c r="L17" s="36">
        <v>13814429953</v>
      </c>
      <c r="M17" s="23" t="s">
        <v>40</v>
      </c>
      <c r="N17" s="22">
        <f t="shared" ref="N17" si="1">G17</f>
        <v>467</v>
      </c>
      <c r="O17" s="57"/>
    </row>
    <row r="18" s="1" customFormat="1" ht="25.5" customHeight="1" spans="1:15">
      <c r="A18" s="26"/>
      <c r="B18" s="27"/>
      <c r="C18" s="28"/>
      <c r="D18" s="29"/>
      <c r="E18" s="27"/>
      <c r="F18" s="27"/>
      <c r="G18" s="27"/>
      <c r="H18" s="30"/>
      <c r="I18" s="36">
        <f>565*0.87</f>
        <v>491.55</v>
      </c>
      <c r="J18" s="36" t="s">
        <v>32</v>
      </c>
      <c r="K18" s="36"/>
      <c r="L18" s="36"/>
      <c r="M18" s="28"/>
      <c r="N18" s="27"/>
      <c r="O18" s="57"/>
    </row>
    <row r="19" s="1" customFormat="1" ht="25.5" customHeight="1" spans="1:15">
      <c r="A19" s="26"/>
      <c r="B19" s="27"/>
      <c r="C19" s="28"/>
      <c r="D19" s="29"/>
      <c r="E19" s="27"/>
      <c r="F19" s="27"/>
      <c r="G19" s="27"/>
      <c r="H19" s="30"/>
      <c r="I19" s="37">
        <f>569.71*0.87</f>
        <v>495.6477</v>
      </c>
      <c r="J19" s="36" t="s">
        <v>33</v>
      </c>
      <c r="K19" s="36" t="s">
        <v>34</v>
      </c>
      <c r="L19" s="36">
        <v>15860751730</v>
      </c>
      <c r="M19" s="28"/>
      <c r="N19" s="27"/>
      <c r="O19" s="57"/>
    </row>
    <row r="20" s="1" customFormat="1" ht="25.5" customHeight="1" spans="1:15">
      <c r="A20" s="26"/>
      <c r="B20" s="27"/>
      <c r="C20" s="28"/>
      <c r="D20" s="29"/>
      <c r="E20" s="27"/>
      <c r="F20" s="27"/>
      <c r="G20" s="27"/>
      <c r="H20" s="30"/>
      <c r="I20" s="36">
        <v>513</v>
      </c>
      <c r="J20" s="36" t="s">
        <v>35</v>
      </c>
      <c r="K20" s="36" t="s">
        <v>36</v>
      </c>
      <c r="L20" s="36">
        <v>13605900965</v>
      </c>
      <c r="M20" s="28"/>
      <c r="N20" s="27"/>
      <c r="O20" s="57"/>
    </row>
    <row r="21" s="1" customFormat="1" ht="25.5" customHeight="1" spans="1:15">
      <c r="A21" s="26"/>
      <c r="B21" s="31"/>
      <c r="C21" s="32"/>
      <c r="D21" s="33"/>
      <c r="E21" s="31"/>
      <c r="F21" s="31"/>
      <c r="G21" s="31"/>
      <c r="H21" s="34"/>
      <c r="I21" s="36">
        <v>554.29</v>
      </c>
      <c r="J21" s="36" t="s">
        <v>37</v>
      </c>
      <c r="K21" s="36"/>
      <c r="L21" s="36"/>
      <c r="M21" s="32"/>
      <c r="N21" s="31"/>
      <c r="O21" s="57"/>
    </row>
    <row r="22" s="1" customFormat="1" ht="25.5" customHeight="1" spans="1:15">
      <c r="A22" s="26"/>
      <c r="B22" s="22">
        <v>4</v>
      </c>
      <c r="C22" s="23" t="s">
        <v>26</v>
      </c>
      <c r="D22" s="24" t="s">
        <v>41</v>
      </c>
      <c r="E22" s="22" t="s">
        <v>28</v>
      </c>
      <c r="F22" s="22">
        <v>255.23</v>
      </c>
      <c r="G22" s="22">
        <v>648</v>
      </c>
      <c r="H22" s="25">
        <f>F22*G22</f>
        <v>165389.04</v>
      </c>
      <c r="I22" s="37">
        <f>823.5*0.87</f>
        <v>716.445</v>
      </c>
      <c r="J22" s="36" t="s">
        <v>29</v>
      </c>
      <c r="K22" s="36" t="s">
        <v>30</v>
      </c>
      <c r="L22" s="36">
        <v>13814429953</v>
      </c>
      <c r="M22" s="23" t="s">
        <v>31</v>
      </c>
      <c r="N22" s="22">
        <f t="shared" ref="N22" si="2">G22</f>
        <v>648</v>
      </c>
      <c r="O22" s="57"/>
    </row>
    <row r="23" s="1" customFormat="1" ht="25.5" customHeight="1" spans="1:15">
      <c r="A23" s="26"/>
      <c r="B23" s="27"/>
      <c r="C23" s="28"/>
      <c r="D23" s="29"/>
      <c r="E23" s="27"/>
      <c r="F23" s="27"/>
      <c r="G23" s="27"/>
      <c r="H23" s="30"/>
      <c r="I23" s="36">
        <f>784*0.87</f>
        <v>682.08</v>
      </c>
      <c r="J23" s="36" t="s">
        <v>32</v>
      </c>
      <c r="K23" s="36"/>
      <c r="L23" s="36"/>
      <c r="M23" s="28"/>
      <c r="N23" s="27"/>
      <c r="O23" s="57"/>
    </row>
    <row r="24" s="1" customFormat="1" ht="25.5" customHeight="1" spans="1:15">
      <c r="A24" s="26"/>
      <c r="B24" s="27"/>
      <c r="C24" s="28"/>
      <c r="D24" s="29"/>
      <c r="E24" s="27"/>
      <c r="F24" s="27"/>
      <c r="G24" s="27"/>
      <c r="H24" s="30"/>
      <c r="I24" s="37">
        <f>790.53*0.87</f>
        <v>687.7611</v>
      </c>
      <c r="J24" s="36" t="s">
        <v>33</v>
      </c>
      <c r="K24" s="36" t="s">
        <v>34</v>
      </c>
      <c r="L24" s="36">
        <v>15860751730</v>
      </c>
      <c r="M24" s="28"/>
      <c r="N24" s="27"/>
      <c r="O24" s="57"/>
    </row>
    <row r="25" s="1" customFormat="1" ht="25.5" customHeight="1" spans="1:15">
      <c r="A25" s="26"/>
      <c r="B25" s="27"/>
      <c r="C25" s="28"/>
      <c r="D25" s="29"/>
      <c r="E25" s="27"/>
      <c r="F25" s="27"/>
      <c r="G25" s="27"/>
      <c r="H25" s="30"/>
      <c r="I25" s="36">
        <v>687</v>
      </c>
      <c r="J25" s="36" t="s">
        <v>35</v>
      </c>
      <c r="K25" s="36" t="s">
        <v>36</v>
      </c>
      <c r="L25" s="36">
        <v>13605900965</v>
      </c>
      <c r="M25" s="28"/>
      <c r="N25" s="27"/>
      <c r="O25" s="57"/>
    </row>
    <row r="26" s="1" customFormat="1" ht="25.5" customHeight="1" spans="1:15">
      <c r="A26" s="26"/>
      <c r="B26" s="31"/>
      <c r="C26" s="32"/>
      <c r="D26" s="33"/>
      <c r="E26" s="31"/>
      <c r="F26" s="31"/>
      <c r="G26" s="31"/>
      <c r="H26" s="34"/>
      <c r="I26" s="36">
        <v>736.5</v>
      </c>
      <c r="J26" s="36" t="s">
        <v>37</v>
      </c>
      <c r="K26" s="36"/>
      <c r="L26" s="36"/>
      <c r="M26" s="32"/>
      <c r="N26" s="31"/>
      <c r="O26" s="57"/>
    </row>
    <row r="27" s="1" customFormat="1" ht="25.5" customHeight="1" spans="1:15">
      <c r="A27" s="26"/>
      <c r="B27" s="22">
        <v>5</v>
      </c>
      <c r="C27" s="23" t="s">
        <v>42</v>
      </c>
      <c r="D27" s="23" t="s">
        <v>43</v>
      </c>
      <c r="E27" s="23" t="s">
        <v>44</v>
      </c>
      <c r="F27" s="23">
        <v>8800</v>
      </c>
      <c r="G27" s="23">
        <v>9.18</v>
      </c>
      <c r="H27" s="23">
        <f>F27*G27</f>
        <v>80784</v>
      </c>
      <c r="I27" s="37">
        <f>11.72*0.87</f>
        <v>10.1964</v>
      </c>
      <c r="J27" s="36" t="s">
        <v>45</v>
      </c>
      <c r="K27" s="36" t="s">
        <v>46</v>
      </c>
      <c r="L27" s="36">
        <v>13598822884</v>
      </c>
      <c r="M27" s="23" t="s">
        <v>47</v>
      </c>
      <c r="N27" s="22">
        <f>G27</f>
        <v>9.18</v>
      </c>
      <c r="O27" s="57"/>
    </row>
    <row r="28" s="1" customFormat="1" ht="25.5" customHeight="1" spans="1:15">
      <c r="A28" s="26"/>
      <c r="B28" s="27"/>
      <c r="C28" s="28"/>
      <c r="D28" s="28"/>
      <c r="E28" s="28"/>
      <c r="F28" s="28"/>
      <c r="G28" s="28"/>
      <c r="H28" s="28"/>
      <c r="I28" s="37">
        <f>12.09*0.87</f>
        <v>10.5183</v>
      </c>
      <c r="J28" s="36" t="s">
        <v>48</v>
      </c>
      <c r="K28" s="36" t="s">
        <v>49</v>
      </c>
      <c r="L28" s="36">
        <v>18637771800</v>
      </c>
      <c r="M28" s="28"/>
      <c r="N28" s="27"/>
      <c r="O28" s="57"/>
    </row>
    <row r="29" s="1" customFormat="1" ht="25.5" customHeight="1" spans="1:15">
      <c r="A29" s="26"/>
      <c r="B29" s="31"/>
      <c r="C29" s="32"/>
      <c r="D29" s="32"/>
      <c r="E29" s="32"/>
      <c r="F29" s="32"/>
      <c r="G29" s="32"/>
      <c r="H29" s="32"/>
      <c r="I29" s="37"/>
      <c r="J29" s="36"/>
      <c r="K29" s="36"/>
      <c r="L29" s="36"/>
      <c r="M29" s="32"/>
      <c r="N29" s="31"/>
      <c r="O29" s="57"/>
    </row>
    <row r="30" s="1" customFormat="1" ht="25.5" customHeight="1" spans="1:15">
      <c r="A30" s="26"/>
      <c r="B30" s="35">
        <v>6</v>
      </c>
      <c r="C30" s="36" t="s">
        <v>50</v>
      </c>
      <c r="D30" s="37"/>
      <c r="E30" s="35" t="s">
        <v>44</v>
      </c>
      <c r="F30" s="35">
        <v>19398</v>
      </c>
      <c r="G30" s="35">
        <v>3</v>
      </c>
      <c r="H30" s="38">
        <f t="shared" ref="H30:H46" si="3">F30*G30</f>
        <v>58194</v>
      </c>
      <c r="I30" s="58" t="s">
        <v>51</v>
      </c>
      <c r="J30" s="59"/>
      <c r="K30" s="59"/>
      <c r="L30" s="60"/>
      <c r="M30" s="60"/>
      <c r="N30" s="35">
        <f t="shared" ref="N30:N46" si="4">G30</f>
        <v>3</v>
      </c>
      <c r="O30" s="61"/>
    </row>
    <row r="31" s="1" customFormat="1" ht="25.5" customHeight="1" spans="1:15">
      <c r="A31" s="26"/>
      <c r="B31" s="22">
        <v>7</v>
      </c>
      <c r="C31" s="23" t="s">
        <v>52</v>
      </c>
      <c r="D31" s="23" t="s">
        <v>53</v>
      </c>
      <c r="E31" s="23" t="s">
        <v>44</v>
      </c>
      <c r="F31" s="23">
        <v>1405</v>
      </c>
      <c r="G31" s="23">
        <v>2.91</v>
      </c>
      <c r="H31" s="23">
        <f t="shared" si="3"/>
        <v>4088.55</v>
      </c>
      <c r="I31" s="37">
        <f>4.49*0.87</f>
        <v>3.9063</v>
      </c>
      <c r="J31" s="36" t="s">
        <v>54</v>
      </c>
      <c r="K31" s="36" t="s">
        <v>55</v>
      </c>
      <c r="L31" s="36">
        <v>2082891285</v>
      </c>
      <c r="M31" s="23" t="s">
        <v>56</v>
      </c>
      <c r="N31" s="22">
        <f t="shared" si="4"/>
        <v>2.91</v>
      </c>
      <c r="O31" s="57"/>
    </row>
    <row r="32" s="1" customFormat="1" ht="25.5" customHeight="1" spans="1:15">
      <c r="A32" s="26"/>
      <c r="B32" s="27"/>
      <c r="C32" s="28"/>
      <c r="D32" s="28"/>
      <c r="E32" s="28"/>
      <c r="F32" s="28"/>
      <c r="G32" s="28"/>
      <c r="H32" s="28"/>
      <c r="I32" s="37">
        <f>3.71*0.87</f>
        <v>3.2277</v>
      </c>
      <c r="J32" s="36" t="s">
        <v>57</v>
      </c>
      <c r="K32" s="36" t="s">
        <v>58</v>
      </c>
      <c r="L32" s="36">
        <v>18722227198</v>
      </c>
      <c r="M32" s="28"/>
      <c r="N32" s="27"/>
      <c r="O32" s="57"/>
    </row>
    <row r="33" s="1" customFormat="1" ht="25.5" customHeight="1" spans="1:15">
      <c r="A33" s="26"/>
      <c r="B33" s="31"/>
      <c r="C33" s="32"/>
      <c r="D33" s="32"/>
      <c r="E33" s="32"/>
      <c r="F33" s="32"/>
      <c r="G33" s="32"/>
      <c r="H33" s="32"/>
      <c r="I33" s="37"/>
      <c r="J33" s="36"/>
      <c r="K33" s="36"/>
      <c r="L33" s="36"/>
      <c r="M33" s="32"/>
      <c r="N33" s="31"/>
      <c r="O33" s="57"/>
    </row>
    <row r="34" s="1" customFormat="1" ht="25.5" customHeight="1" spans="1:15">
      <c r="A34" s="26"/>
      <c r="B34" s="22">
        <v>8</v>
      </c>
      <c r="C34" s="23" t="s">
        <v>59</v>
      </c>
      <c r="D34" s="23" t="s">
        <v>60</v>
      </c>
      <c r="E34" s="23" t="s">
        <v>44</v>
      </c>
      <c r="F34" s="23">
        <v>22227</v>
      </c>
      <c r="G34" s="23">
        <f>7.08</f>
        <v>7.08</v>
      </c>
      <c r="H34" s="23">
        <f>F34*G34</f>
        <v>157367.16</v>
      </c>
      <c r="I34" s="37">
        <f>11.54*0.87</f>
        <v>10.0398</v>
      </c>
      <c r="J34" s="36" t="s">
        <v>61</v>
      </c>
      <c r="K34" s="36" t="s">
        <v>62</v>
      </c>
      <c r="L34" s="36">
        <v>13901514341</v>
      </c>
      <c r="M34" s="23" t="s">
        <v>63</v>
      </c>
      <c r="N34" s="22">
        <f>G34</f>
        <v>7.08</v>
      </c>
      <c r="O34" s="57"/>
    </row>
    <row r="35" s="1" customFormat="1" ht="25.5" customHeight="1" spans="1:15">
      <c r="A35" s="26"/>
      <c r="B35" s="27"/>
      <c r="C35" s="28"/>
      <c r="D35" s="28"/>
      <c r="E35" s="28"/>
      <c r="F35" s="28"/>
      <c r="G35" s="28"/>
      <c r="H35" s="28"/>
      <c r="I35" s="37">
        <f>9.7*0.87</f>
        <v>8.439</v>
      </c>
      <c r="J35" s="36" t="s">
        <v>64</v>
      </c>
      <c r="K35" s="36" t="s">
        <v>65</v>
      </c>
      <c r="L35" s="36">
        <v>18288665559</v>
      </c>
      <c r="M35" s="28"/>
      <c r="N35" s="27"/>
      <c r="O35" s="57"/>
    </row>
    <row r="36" s="1" customFormat="1" ht="25.5" customHeight="1" spans="1:15">
      <c r="A36" s="26"/>
      <c r="B36" s="31"/>
      <c r="C36" s="32"/>
      <c r="D36" s="32"/>
      <c r="E36" s="32"/>
      <c r="F36" s="32"/>
      <c r="G36" s="32"/>
      <c r="H36" s="32"/>
      <c r="I36" s="37">
        <f>9.05*0.87</f>
        <v>7.8735</v>
      </c>
      <c r="J36" s="36" t="s">
        <v>66</v>
      </c>
      <c r="K36" s="36"/>
      <c r="L36" s="36">
        <v>113983461688</v>
      </c>
      <c r="M36" s="32"/>
      <c r="N36" s="31"/>
      <c r="O36" s="57"/>
    </row>
    <row r="37" s="1" customFormat="1" ht="24.75" customHeight="1" spans="1:15">
      <c r="A37" s="26"/>
      <c r="B37" s="22">
        <v>5</v>
      </c>
      <c r="C37" s="36" t="s">
        <v>67</v>
      </c>
      <c r="D37" s="37"/>
      <c r="E37" s="35" t="s">
        <v>44</v>
      </c>
      <c r="F37" s="35">
        <v>14171</v>
      </c>
      <c r="G37" s="35">
        <v>3.2</v>
      </c>
      <c r="H37" s="38">
        <f>F37*G37</f>
        <v>45347.2</v>
      </c>
      <c r="I37" s="58" t="s">
        <v>68</v>
      </c>
      <c r="J37" s="59"/>
      <c r="K37" s="59"/>
      <c r="L37" s="60"/>
      <c r="M37" s="60"/>
      <c r="N37" s="35">
        <f t="shared" si="4"/>
        <v>3.2</v>
      </c>
      <c r="O37" s="61"/>
    </row>
    <row r="38" s="1" customFormat="1" ht="28.5" customHeight="1" spans="1:15">
      <c r="A38" s="26"/>
      <c r="B38" s="35">
        <v>6</v>
      </c>
      <c r="C38" s="36" t="s">
        <v>69</v>
      </c>
      <c r="D38" s="37" t="s">
        <v>70</v>
      </c>
      <c r="E38" s="35" t="s">
        <v>44</v>
      </c>
      <c r="F38" s="39">
        <v>13540</v>
      </c>
      <c r="G38" s="39">
        <v>2.35</v>
      </c>
      <c r="H38" s="38">
        <f t="shared" ref="H38:H45" si="5">F38*G38</f>
        <v>31819</v>
      </c>
      <c r="I38" s="58" t="s">
        <v>71</v>
      </c>
      <c r="J38" s="59"/>
      <c r="K38" s="59"/>
      <c r="L38" s="60"/>
      <c r="M38" s="60"/>
      <c r="N38" s="35">
        <f t="shared" si="4"/>
        <v>2.35</v>
      </c>
      <c r="O38" s="61"/>
    </row>
    <row r="39" s="1" customFormat="1" ht="24.75" customHeight="1" spans="1:15">
      <c r="A39" s="26"/>
      <c r="B39" s="22">
        <v>7</v>
      </c>
      <c r="C39" s="36" t="s">
        <v>72</v>
      </c>
      <c r="D39" s="37" t="s">
        <v>70</v>
      </c>
      <c r="E39" s="35" t="s">
        <v>44</v>
      </c>
      <c r="F39" s="39">
        <v>20274</v>
      </c>
      <c r="G39" s="39">
        <v>2.48</v>
      </c>
      <c r="H39" s="38">
        <f t="shared" si="5"/>
        <v>50279.52</v>
      </c>
      <c r="I39" s="58" t="s">
        <v>73</v>
      </c>
      <c r="J39" s="59"/>
      <c r="K39" s="59"/>
      <c r="L39" s="60"/>
      <c r="M39" s="60"/>
      <c r="N39" s="22">
        <f t="shared" si="4"/>
        <v>2.48</v>
      </c>
      <c r="O39" s="61"/>
    </row>
    <row r="40" s="1" customFormat="1" ht="24.75" customHeight="1" spans="1:15">
      <c r="A40" s="26"/>
      <c r="B40" s="35">
        <v>8</v>
      </c>
      <c r="C40" s="36" t="s">
        <v>74</v>
      </c>
      <c r="D40" s="37" t="s">
        <v>75</v>
      </c>
      <c r="E40" s="35" t="s">
        <v>28</v>
      </c>
      <c r="F40" s="39">
        <v>7429</v>
      </c>
      <c r="G40" s="39">
        <v>21.49</v>
      </c>
      <c r="H40" s="38">
        <f t="shared" si="5"/>
        <v>159649.21</v>
      </c>
      <c r="I40" s="58" t="s">
        <v>76</v>
      </c>
      <c r="J40" s="59"/>
      <c r="K40" s="59"/>
      <c r="L40" s="60"/>
      <c r="M40" s="60"/>
      <c r="N40" s="35">
        <f t="shared" si="4"/>
        <v>21.49</v>
      </c>
      <c r="O40" s="61"/>
    </row>
    <row r="41" s="1" customFormat="1" ht="24.75" customHeight="1" spans="1:15">
      <c r="A41" s="26"/>
      <c r="B41" s="22">
        <v>9</v>
      </c>
      <c r="C41" s="36" t="s">
        <v>77</v>
      </c>
      <c r="D41" s="37" t="s">
        <v>78</v>
      </c>
      <c r="E41" s="35" t="s">
        <v>28</v>
      </c>
      <c r="F41" s="39">
        <v>1903.88</v>
      </c>
      <c r="G41" s="39">
        <v>3.73</v>
      </c>
      <c r="H41" s="38">
        <f t="shared" si="5"/>
        <v>7101.4724</v>
      </c>
      <c r="I41" s="58" t="s">
        <v>79</v>
      </c>
      <c r="J41" s="59"/>
      <c r="K41" s="59"/>
      <c r="L41" s="60"/>
      <c r="M41" s="60"/>
      <c r="N41" s="35">
        <f t="shared" si="4"/>
        <v>3.73</v>
      </c>
      <c r="O41" s="61"/>
    </row>
    <row r="42" s="1" customFormat="1" ht="30.75" customHeight="1" spans="1:15">
      <c r="A42" s="26"/>
      <c r="B42" s="35">
        <v>10</v>
      </c>
      <c r="C42" s="36" t="s">
        <v>80</v>
      </c>
      <c r="D42" s="37" t="s">
        <v>81</v>
      </c>
      <c r="E42" s="35" t="s">
        <v>44</v>
      </c>
      <c r="F42" s="39">
        <v>1688</v>
      </c>
      <c r="G42" s="39">
        <v>232.83</v>
      </c>
      <c r="H42" s="38">
        <f t="shared" si="5"/>
        <v>393017.04</v>
      </c>
      <c r="I42" s="58" t="s">
        <v>82</v>
      </c>
      <c r="J42" s="59"/>
      <c r="K42" s="59"/>
      <c r="L42" s="60"/>
      <c r="M42" s="60"/>
      <c r="N42" s="22">
        <f t="shared" si="4"/>
        <v>232.83</v>
      </c>
      <c r="O42" s="61"/>
    </row>
    <row r="43" s="1" customFormat="1" ht="24.75" customHeight="1" spans="1:15">
      <c r="A43" s="26"/>
      <c r="B43" s="22">
        <v>11</v>
      </c>
      <c r="C43" s="36" t="s">
        <v>83</v>
      </c>
      <c r="D43" s="37" t="s">
        <v>70</v>
      </c>
      <c r="E43" s="35" t="s">
        <v>44</v>
      </c>
      <c r="F43" s="39">
        <v>899.8</v>
      </c>
      <c r="G43" s="39">
        <v>45.13</v>
      </c>
      <c r="H43" s="38">
        <f t="shared" si="5"/>
        <v>40607.974</v>
      </c>
      <c r="I43" s="58" t="s">
        <v>84</v>
      </c>
      <c r="J43" s="59"/>
      <c r="K43" s="59"/>
      <c r="L43" s="60"/>
      <c r="M43" s="60"/>
      <c r="N43" s="35">
        <f t="shared" si="4"/>
        <v>45.13</v>
      </c>
      <c r="O43" s="61"/>
    </row>
    <row r="44" s="1" customFormat="1" ht="24.75" customHeight="1" spans="1:15">
      <c r="A44" s="26"/>
      <c r="B44" s="35">
        <v>12</v>
      </c>
      <c r="C44" s="36" t="s">
        <v>85</v>
      </c>
      <c r="D44" s="37" t="s">
        <v>70</v>
      </c>
      <c r="E44" s="35" t="s">
        <v>86</v>
      </c>
      <c r="F44" s="39">
        <v>469</v>
      </c>
      <c r="G44" s="39">
        <v>65</v>
      </c>
      <c r="H44" s="38">
        <f t="shared" si="5"/>
        <v>30485</v>
      </c>
      <c r="I44" s="58" t="s">
        <v>68</v>
      </c>
      <c r="J44" s="59"/>
      <c r="K44" s="59"/>
      <c r="L44" s="60"/>
      <c r="M44" s="60"/>
      <c r="N44" s="35">
        <f t="shared" si="4"/>
        <v>65</v>
      </c>
      <c r="O44" s="61"/>
    </row>
    <row r="45" s="1" customFormat="1" ht="24.75" customHeight="1" spans="1:15">
      <c r="A45" s="26"/>
      <c r="B45" s="35">
        <v>12</v>
      </c>
      <c r="C45" s="36" t="s">
        <v>87</v>
      </c>
      <c r="D45" s="37" t="s">
        <v>88</v>
      </c>
      <c r="E45" s="35" t="s">
        <v>89</v>
      </c>
      <c r="F45" s="39">
        <v>183.46</v>
      </c>
      <c r="G45" s="39">
        <v>800</v>
      </c>
      <c r="H45" s="38">
        <f t="shared" si="5"/>
        <v>146768</v>
      </c>
      <c r="I45" s="58" t="s">
        <v>68</v>
      </c>
      <c r="J45" s="59"/>
      <c r="K45" s="59"/>
      <c r="L45" s="60"/>
      <c r="M45" s="60"/>
      <c r="N45" s="35">
        <f t="shared" si="4"/>
        <v>800</v>
      </c>
      <c r="O45" s="61"/>
    </row>
    <row r="46" s="1" customFormat="1" ht="24.75" customHeight="1" spans="1:15">
      <c r="A46" s="26"/>
      <c r="B46" s="35">
        <v>12</v>
      </c>
      <c r="C46" s="36" t="s">
        <v>90</v>
      </c>
      <c r="D46" s="37" t="s">
        <v>88</v>
      </c>
      <c r="E46" s="35" t="s">
        <v>89</v>
      </c>
      <c r="F46" s="39">
        <v>2572.62</v>
      </c>
      <c r="G46" s="39">
        <v>350.91</v>
      </c>
      <c r="H46" s="38">
        <f t="shared" si="3"/>
        <v>902758.0842</v>
      </c>
      <c r="I46" s="58" t="s">
        <v>91</v>
      </c>
      <c r="J46" s="59"/>
      <c r="K46" s="59"/>
      <c r="L46" s="60"/>
      <c r="M46" s="60"/>
      <c r="N46" s="35">
        <f t="shared" si="4"/>
        <v>350.91</v>
      </c>
      <c r="O46" s="61"/>
    </row>
    <row r="47" s="1" customFormat="1" ht="30" customHeight="1" spans="1:15">
      <c r="A47" s="40"/>
      <c r="B47" s="36" t="s">
        <v>92</v>
      </c>
      <c r="C47" s="36"/>
      <c r="D47" s="37"/>
      <c r="E47" s="36"/>
      <c r="F47" s="36"/>
      <c r="G47" s="36"/>
      <c r="H47" s="41">
        <f>SUM(H7:H46)</f>
        <v>4027694.4406</v>
      </c>
      <c r="I47" s="36"/>
      <c r="J47" s="36"/>
      <c r="K47" s="36"/>
      <c r="L47" s="36"/>
      <c r="M47" s="36"/>
      <c r="N47" s="35"/>
      <c r="O47" s="61"/>
    </row>
    <row r="48" s="3" customFormat="1" customHeight="1" spans="1:15">
      <c r="A48" s="42" t="s">
        <v>93</v>
      </c>
      <c r="B48" s="42"/>
      <c r="C48" s="42"/>
      <c r="D48" s="43" t="s">
        <v>94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62"/>
    </row>
    <row r="49" s="3" customFormat="1" customHeight="1" spans="1:15">
      <c r="A49" s="42"/>
      <c r="B49" s="42"/>
      <c r="C49" s="42"/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63"/>
    </row>
    <row r="50" s="3" customFormat="1" customHeight="1" spans="1:15">
      <c r="A50" s="42"/>
      <c r="B50" s="42"/>
      <c r="C50" s="42"/>
      <c r="D50" s="45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63"/>
    </row>
    <row r="51" s="3" customFormat="1" customHeight="1" spans="1:15">
      <c r="A51" s="42"/>
      <c r="B51" s="42"/>
      <c r="C51" s="42"/>
      <c r="D51" s="45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63"/>
    </row>
    <row r="52" s="3" customFormat="1" customHeight="1" spans="1:15">
      <c r="A52" s="42"/>
      <c r="B52" s="42"/>
      <c r="C52" s="42"/>
      <c r="D52" s="45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63"/>
    </row>
    <row r="53" s="3" customFormat="1" customHeight="1" spans="1:15">
      <c r="A53" s="42"/>
      <c r="B53" s="42"/>
      <c r="C53" s="42"/>
      <c r="D53" s="4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63"/>
    </row>
    <row r="54" s="3" customFormat="1" ht="9.75" customHeight="1" spans="1:15">
      <c r="A54" s="42"/>
      <c r="B54" s="42"/>
      <c r="C54" s="42"/>
      <c r="D54" s="4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63"/>
    </row>
    <row r="55" s="3" customFormat="1" customHeight="1" spans="1:15">
      <c r="A55" s="42"/>
      <c r="B55" s="42"/>
      <c r="C55" s="42"/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64"/>
    </row>
    <row r="56" s="3" customFormat="1" ht="27" customHeight="1" spans="2:15">
      <c r="B56" s="49" t="s">
        <v>95</v>
      </c>
      <c r="C56" s="49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</row>
  </sheetData>
  <mergeCells count="100">
    <mergeCell ref="A2:O2"/>
    <mergeCell ref="B3:C3"/>
    <mergeCell ref="D3:H3"/>
    <mergeCell ref="I3:J3"/>
    <mergeCell ref="K3:O3"/>
    <mergeCell ref="B4:C4"/>
    <mergeCell ref="D4:H4"/>
    <mergeCell ref="I4:J4"/>
    <mergeCell ref="K4:O4"/>
    <mergeCell ref="I5:L5"/>
    <mergeCell ref="I30:L30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B56:O56"/>
    <mergeCell ref="A3:A4"/>
    <mergeCell ref="A5:A6"/>
    <mergeCell ref="A7:A47"/>
    <mergeCell ref="B5:B6"/>
    <mergeCell ref="B7:B11"/>
    <mergeCell ref="B12:B16"/>
    <mergeCell ref="B17:B21"/>
    <mergeCell ref="B22:B26"/>
    <mergeCell ref="B27:B29"/>
    <mergeCell ref="B31:B33"/>
    <mergeCell ref="B34:B36"/>
    <mergeCell ref="C5:C6"/>
    <mergeCell ref="C7:C11"/>
    <mergeCell ref="C12:C16"/>
    <mergeCell ref="C17:C21"/>
    <mergeCell ref="C22:C26"/>
    <mergeCell ref="C27:C29"/>
    <mergeCell ref="C31:C33"/>
    <mergeCell ref="C34:C36"/>
    <mergeCell ref="D5:D6"/>
    <mergeCell ref="D7:D11"/>
    <mergeCell ref="D12:D16"/>
    <mergeCell ref="D17:D21"/>
    <mergeCell ref="D22:D26"/>
    <mergeCell ref="D27:D29"/>
    <mergeCell ref="D31:D33"/>
    <mergeCell ref="D34:D36"/>
    <mergeCell ref="E5:E6"/>
    <mergeCell ref="E7:E11"/>
    <mergeCell ref="E12:E16"/>
    <mergeCell ref="E17:E21"/>
    <mergeCell ref="E22:E26"/>
    <mergeCell ref="E27:E29"/>
    <mergeCell ref="E31:E33"/>
    <mergeCell ref="E34:E36"/>
    <mergeCell ref="F5:F6"/>
    <mergeCell ref="F7:F11"/>
    <mergeCell ref="F12:F16"/>
    <mergeCell ref="F17:F21"/>
    <mergeCell ref="F22:F26"/>
    <mergeCell ref="F27:F29"/>
    <mergeCell ref="F31:F33"/>
    <mergeCell ref="F34:F36"/>
    <mergeCell ref="G5:G6"/>
    <mergeCell ref="G7:G11"/>
    <mergeCell ref="G12:G16"/>
    <mergeCell ref="G17:G21"/>
    <mergeCell ref="G22:G26"/>
    <mergeCell ref="G27:G29"/>
    <mergeCell ref="G31:G33"/>
    <mergeCell ref="G34:G36"/>
    <mergeCell ref="H5:H6"/>
    <mergeCell ref="H7:H11"/>
    <mergeCell ref="H12:H16"/>
    <mergeCell ref="H17:H21"/>
    <mergeCell ref="H22:H26"/>
    <mergeCell ref="H27:H29"/>
    <mergeCell ref="H31:H33"/>
    <mergeCell ref="H34:H36"/>
    <mergeCell ref="M5:M6"/>
    <mergeCell ref="M7:M11"/>
    <mergeCell ref="M12:M16"/>
    <mergeCell ref="M17:M21"/>
    <mergeCell ref="M22:M26"/>
    <mergeCell ref="M27:M29"/>
    <mergeCell ref="M31:M33"/>
    <mergeCell ref="M34:M36"/>
    <mergeCell ref="N5:N6"/>
    <mergeCell ref="N7:N11"/>
    <mergeCell ref="N12:N16"/>
    <mergeCell ref="N17:N21"/>
    <mergeCell ref="N22:N26"/>
    <mergeCell ref="N27:N29"/>
    <mergeCell ref="N31:N33"/>
    <mergeCell ref="N34:N36"/>
    <mergeCell ref="O5:O6"/>
    <mergeCell ref="A48:C55"/>
    <mergeCell ref="D48:O55"/>
  </mergeCells>
  <printOptions horizontalCentered="1"/>
  <pageMargins left="0.31496062992126" right="0.31496062992126" top="0.354330708661417" bottom="0.354330708661417" header="0.31496062992126" footer="0.31496062992126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tabSelected="1" workbookViewId="0">
      <pane xSplit="8" ySplit="6" topLeftCell="I8" activePane="bottomRight" state="frozen"/>
      <selection/>
      <selection pane="topRight"/>
      <selection pane="bottomLeft"/>
      <selection pane="bottomRight" activeCell="F40" sqref="F40"/>
    </sheetView>
  </sheetViews>
  <sheetFormatPr defaultColWidth="9" defaultRowHeight="13.5"/>
  <cols>
    <col min="1" max="1" width="5.25" customWidth="1"/>
    <col min="2" max="2" width="5.75" customWidth="1"/>
    <col min="3" max="3" width="22.125" style="4" customWidth="1"/>
    <col min="4" max="4" width="29.625" style="5" customWidth="1"/>
    <col min="5" max="5" width="5.125" customWidth="1"/>
    <col min="6" max="6" width="9" customWidth="1"/>
    <col min="7" max="7" width="10.5" customWidth="1"/>
    <col min="8" max="8" width="11.75" style="6" customWidth="1"/>
    <col min="9" max="9" width="9" style="7" customWidth="1"/>
    <col min="10" max="10" width="35.75" style="7" customWidth="1"/>
    <col min="11" max="11" width="9" customWidth="1"/>
    <col min="12" max="12" width="14" customWidth="1"/>
    <col min="13" max="13" width="13.375" customWidth="1"/>
    <col min="14" max="14" width="16" customWidth="1"/>
    <col min="15" max="15" width="10.375" customWidth="1"/>
  </cols>
  <sheetData>
    <row r="1" ht="21" customHeight="1" spans="1:1">
      <c r="A1" t="s">
        <v>0</v>
      </c>
    </row>
    <row r="2" ht="30.7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31.5" customHeight="1" spans="1:15">
      <c r="A3" s="9" t="s">
        <v>2</v>
      </c>
      <c r="B3" s="10" t="s">
        <v>3</v>
      </c>
      <c r="C3" s="10"/>
      <c r="D3" s="11" t="s">
        <v>96</v>
      </c>
      <c r="E3" s="11"/>
      <c r="F3" s="11"/>
      <c r="G3" s="11"/>
      <c r="H3" s="11"/>
      <c r="I3" s="10" t="s">
        <v>5</v>
      </c>
      <c r="J3" s="10"/>
      <c r="K3" s="51"/>
      <c r="L3" s="51"/>
      <c r="M3" s="51"/>
      <c r="N3" s="51"/>
      <c r="O3" s="52"/>
    </row>
    <row r="4" s="1" customFormat="1" ht="24" customHeight="1" spans="1:15">
      <c r="A4" s="12"/>
      <c r="B4" s="10" t="s">
        <v>6</v>
      </c>
      <c r="C4" s="10"/>
      <c r="D4" s="11" t="s">
        <v>7</v>
      </c>
      <c r="E4" s="11"/>
      <c r="F4" s="11"/>
      <c r="G4" s="11"/>
      <c r="H4" s="11"/>
      <c r="I4" s="10" t="s">
        <v>8</v>
      </c>
      <c r="J4" s="10"/>
      <c r="K4" s="51" t="s">
        <v>9</v>
      </c>
      <c r="L4" s="51"/>
      <c r="M4" s="51"/>
      <c r="N4" s="51"/>
      <c r="O4" s="52"/>
    </row>
    <row r="5" s="2" customFormat="1" ht="31.5" customHeight="1" spans="1:15">
      <c r="A5" s="12"/>
      <c r="B5" s="13" t="s">
        <v>10</v>
      </c>
      <c r="C5" s="13" t="s">
        <v>11</v>
      </c>
      <c r="D5" s="14" t="s">
        <v>12</v>
      </c>
      <c r="E5" s="15" t="s">
        <v>13</v>
      </c>
      <c r="F5" s="15" t="s">
        <v>14</v>
      </c>
      <c r="G5" s="15" t="s">
        <v>15</v>
      </c>
      <c r="H5" s="16" t="s">
        <v>16</v>
      </c>
      <c r="I5" s="53" t="s">
        <v>17</v>
      </c>
      <c r="J5" s="54"/>
      <c r="K5" s="54"/>
      <c r="L5" s="55"/>
      <c r="M5" s="15" t="s">
        <v>18</v>
      </c>
      <c r="N5" s="15" t="s">
        <v>19</v>
      </c>
      <c r="O5" s="15" t="s">
        <v>20</v>
      </c>
    </row>
    <row r="6" s="2" customFormat="1" ht="33" spans="1:15">
      <c r="A6" s="17"/>
      <c r="B6" s="13"/>
      <c r="C6" s="13"/>
      <c r="D6" s="18"/>
      <c r="E6" s="19"/>
      <c r="F6" s="19"/>
      <c r="G6" s="19"/>
      <c r="H6" s="20"/>
      <c r="I6" s="56" t="s">
        <v>21</v>
      </c>
      <c r="J6" s="56" t="s">
        <v>22</v>
      </c>
      <c r="K6" s="56" t="s">
        <v>23</v>
      </c>
      <c r="L6" s="56" t="s">
        <v>24</v>
      </c>
      <c r="M6" s="19"/>
      <c r="N6" s="19"/>
      <c r="O6" s="19"/>
    </row>
    <row r="7" s="1" customFormat="1" ht="25.5" customHeight="1" spans="1:15">
      <c r="A7" s="21" t="s">
        <v>25</v>
      </c>
      <c r="B7" s="22">
        <v>1</v>
      </c>
      <c r="C7" s="23" t="s">
        <v>26</v>
      </c>
      <c r="D7" s="24" t="s">
        <v>27</v>
      </c>
      <c r="E7" s="22" t="s">
        <v>28</v>
      </c>
      <c r="F7" s="22">
        <v>2874.52</v>
      </c>
      <c r="G7" s="22">
        <v>233.1</v>
      </c>
      <c r="H7" s="25">
        <f>F7*G7</f>
        <v>670050.612</v>
      </c>
      <c r="I7" s="37">
        <f>296.3*0.87</f>
        <v>257.781</v>
      </c>
      <c r="J7" s="36" t="s">
        <v>29</v>
      </c>
      <c r="K7" s="36" t="s">
        <v>30</v>
      </c>
      <c r="L7" s="36">
        <v>13814429953</v>
      </c>
      <c r="M7" s="23" t="s">
        <v>31</v>
      </c>
      <c r="N7" s="22">
        <f>G7</f>
        <v>233.1</v>
      </c>
      <c r="O7" s="57"/>
    </row>
    <row r="8" s="1" customFormat="1" ht="25.5" customHeight="1" spans="1:15">
      <c r="A8" s="26"/>
      <c r="B8" s="27"/>
      <c r="C8" s="28"/>
      <c r="D8" s="29"/>
      <c r="E8" s="27"/>
      <c r="F8" s="27"/>
      <c r="G8" s="27"/>
      <c r="H8" s="30"/>
      <c r="I8" s="36">
        <f>282*0.87</f>
        <v>245.34</v>
      </c>
      <c r="J8" s="36" t="s">
        <v>32</v>
      </c>
      <c r="K8" s="36"/>
      <c r="L8" s="36"/>
      <c r="M8" s="28"/>
      <c r="N8" s="27"/>
      <c r="O8" s="57"/>
    </row>
    <row r="9" s="1" customFormat="1" ht="25.5" customHeight="1" spans="1:15">
      <c r="A9" s="26"/>
      <c r="B9" s="27"/>
      <c r="C9" s="28"/>
      <c r="D9" s="29"/>
      <c r="E9" s="27"/>
      <c r="F9" s="27"/>
      <c r="G9" s="27"/>
      <c r="H9" s="30"/>
      <c r="I9" s="37">
        <f>284.35*0.87</f>
        <v>247.3845</v>
      </c>
      <c r="J9" s="36" t="s">
        <v>33</v>
      </c>
      <c r="K9" s="36" t="s">
        <v>34</v>
      </c>
      <c r="L9" s="36">
        <v>15860751730</v>
      </c>
      <c r="M9" s="28"/>
      <c r="N9" s="27"/>
      <c r="O9" s="57"/>
    </row>
    <row r="10" s="1" customFormat="1" ht="25.5" customHeight="1" spans="1:15">
      <c r="A10" s="26"/>
      <c r="B10" s="27"/>
      <c r="C10" s="28"/>
      <c r="D10" s="29"/>
      <c r="E10" s="27"/>
      <c r="F10" s="27"/>
      <c r="G10" s="27"/>
      <c r="H10" s="30"/>
      <c r="I10" s="37">
        <v>248</v>
      </c>
      <c r="J10" s="36" t="s">
        <v>35</v>
      </c>
      <c r="K10" s="36" t="s">
        <v>36</v>
      </c>
      <c r="L10" s="36">
        <v>13605900965</v>
      </c>
      <c r="M10" s="28"/>
      <c r="N10" s="27"/>
      <c r="O10" s="57"/>
    </row>
    <row r="11" s="1" customFormat="1" ht="25.5" customHeight="1" spans="1:15">
      <c r="A11" s="26"/>
      <c r="B11" s="31"/>
      <c r="C11" s="32"/>
      <c r="D11" s="33"/>
      <c r="E11" s="31"/>
      <c r="F11" s="31"/>
      <c r="G11" s="31"/>
      <c r="H11" s="34"/>
      <c r="I11" s="37">
        <v>273.95</v>
      </c>
      <c r="J11" s="36" t="s">
        <v>37</v>
      </c>
      <c r="K11" s="36"/>
      <c r="L11" s="36"/>
      <c r="M11" s="32"/>
      <c r="N11" s="31"/>
      <c r="O11" s="57"/>
    </row>
    <row r="12" s="1" customFormat="1" ht="25.5" customHeight="1" spans="1:15">
      <c r="A12" s="26"/>
      <c r="B12" s="22">
        <v>2</v>
      </c>
      <c r="C12" s="23" t="s">
        <v>26</v>
      </c>
      <c r="D12" s="24" t="s">
        <v>38</v>
      </c>
      <c r="E12" s="22" t="s">
        <v>28</v>
      </c>
      <c r="F12" s="22">
        <v>168.77</v>
      </c>
      <c r="G12" s="22">
        <v>325.6</v>
      </c>
      <c r="H12" s="25">
        <f>F12*G12</f>
        <v>54951.512</v>
      </c>
      <c r="I12" s="37">
        <f>414.8*0.87</f>
        <v>360.876</v>
      </c>
      <c r="J12" s="36" t="s">
        <v>29</v>
      </c>
      <c r="K12" s="36" t="s">
        <v>30</v>
      </c>
      <c r="L12" s="36">
        <v>13814429953</v>
      </c>
      <c r="M12" s="23" t="s">
        <v>31</v>
      </c>
      <c r="N12" s="22">
        <f t="shared" ref="N12" si="0">G12</f>
        <v>325.6</v>
      </c>
      <c r="O12" s="57"/>
    </row>
    <row r="13" s="1" customFormat="1" ht="25.5" customHeight="1" spans="1:15">
      <c r="A13" s="26"/>
      <c r="B13" s="27"/>
      <c r="C13" s="28"/>
      <c r="D13" s="29"/>
      <c r="E13" s="27"/>
      <c r="F13" s="27"/>
      <c r="G13" s="27"/>
      <c r="H13" s="30"/>
      <c r="I13" s="36">
        <f>394*0.87</f>
        <v>342.78</v>
      </c>
      <c r="J13" s="36" t="s">
        <v>32</v>
      </c>
      <c r="K13" s="36"/>
      <c r="L13" s="36"/>
      <c r="M13" s="28"/>
      <c r="N13" s="27"/>
      <c r="O13" s="57"/>
    </row>
    <row r="14" s="1" customFormat="1" ht="25.5" customHeight="1" spans="1:15">
      <c r="A14" s="26"/>
      <c r="B14" s="27"/>
      <c r="C14" s="28"/>
      <c r="D14" s="29"/>
      <c r="E14" s="27"/>
      <c r="F14" s="27"/>
      <c r="G14" s="27"/>
      <c r="H14" s="30"/>
      <c r="I14" s="37">
        <f>397.28*0.87</f>
        <v>345.6336</v>
      </c>
      <c r="J14" s="36" t="s">
        <v>33</v>
      </c>
      <c r="K14" s="36" t="s">
        <v>34</v>
      </c>
      <c r="L14" s="36">
        <v>15860751730</v>
      </c>
      <c r="M14" s="28"/>
      <c r="N14" s="27"/>
      <c r="O14" s="57"/>
    </row>
    <row r="15" s="1" customFormat="1" ht="25.5" customHeight="1" spans="1:15">
      <c r="A15" s="26"/>
      <c r="B15" s="27"/>
      <c r="C15" s="28"/>
      <c r="D15" s="29"/>
      <c r="E15" s="27"/>
      <c r="F15" s="27"/>
      <c r="G15" s="27"/>
      <c r="H15" s="30"/>
      <c r="I15" s="36">
        <v>370</v>
      </c>
      <c r="J15" s="36" t="s">
        <v>35</v>
      </c>
      <c r="K15" s="36" t="s">
        <v>36</v>
      </c>
      <c r="L15" s="36">
        <v>13605900965</v>
      </c>
      <c r="M15" s="28"/>
      <c r="N15" s="27"/>
      <c r="O15" s="57"/>
    </row>
    <row r="16" s="1" customFormat="1" ht="25.5" customHeight="1" spans="1:15">
      <c r="A16" s="26"/>
      <c r="B16" s="31"/>
      <c r="C16" s="32"/>
      <c r="D16" s="33"/>
      <c r="E16" s="31"/>
      <c r="F16" s="31"/>
      <c r="G16" s="31"/>
      <c r="H16" s="34"/>
      <c r="I16" s="36">
        <v>400.92</v>
      </c>
      <c r="J16" s="36" t="s">
        <v>37</v>
      </c>
      <c r="K16" s="36"/>
      <c r="L16" s="36"/>
      <c r="M16" s="32"/>
      <c r="N16" s="31"/>
      <c r="O16" s="57"/>
    </row>
    <row r="17" s="1" customFormat="1" ht="25.5" customHeight="1" spans="1:15">
      <c r="A17" s="26"/>
      <c r="B17" s="22">
        <v>3</v>
      </c>
      <c r="C17" s="23" t="s">
        <v>26</v>
      </c>
      <c r="D17" s="24" t="s">
        <v>39</v>
      </c>
      <c r="E17" s="22" t="s">
        <v>28</v>
      </c>
      <c r="F17" s="22">
        <v>1893.38</v>
      </c>
      <c r="G17" s="22">
        <v>467</v>
      </c>
      <c r="H17" s="25">
        <f>F17*G17</f>
        <v>884208.46</v>
      </c>
      <c r="I17" s="37">
        <f>593.5*0.87</f>
        <v>516.345</v>
      </c>
      <c r="J17" s="36" t="s">
        <v>29</v>
      </c>
      <c r="K17" s="36" t="s">
        <v>30</v>
      </c>
      <c r="L17" s="36">
        <v>13814429953</v>
      </c>
      <c r="M17" s="23" t="s">
        <v>40</v>
      </c>
      <c r="N17" s="22">
        <f t="shared" ref="N17" si="1">G17</f>
        <v>467</v>
      </c>
      <c r="O17" s="57"/>
    </row>
    <row r="18" s="1" customFormat="1" ht="25.5" customHeight="1" spans="1:15">
      <c r="A18" s="26"/>
      <c r="B18" s="27"/>
      <c r="C18" s="28"/>
      <c r="D18" s="29"/>
      <c r="E18" s="27"/>
      <c r="F18" s="27"/>
      <c r="G18" s="27"/>
      <c r="H18" s="30"/>
      <c r="I18" s="36">
        <f>565*0.87</f>
        <v>491.55</v>
      </c>
      <c r="J18" s="36" t="s">
        <v>32</v>
      </c>
      <c r="K18" s="36"/>
      <c r="L18" s="36"/>
      <c r="M18" s="28"/>
      <c r="N18" s="27"/>
      <c r="O18" s="57"/>
    </row>
    <row r="19" s="1" customFormat="1" ht="25.5" customHeight="1" spans="1:15">
      <c r="A19" s="26"/>
      <c r="B19" s="27"/>
      <c r="C19" s="28"/>
      <c r="D19" s="29"/>
      <c r="E19" s="27"/>
      <c r="F19" s="27"/>
      <c r="G19" s="27"/>
      <c r="H19" s="30"/>
      <c r="I19" s="37">
        <f>569.71*0.87</f>
        <v>495.6477</v>
      </c>
      <c r="J19" s="36" t="s">
        <v>33</v>
      </c>
      <c r="K19" s="36" t="s">
        <v>34</v>
      </c>
      <c r="L19" s="36">
        <v>15860751730</v>
      </c>
      <c r="M19" s="28"/>
      <c r="N19" s="27"/>
      <c r="O19" s="57"/>
    </row>
    <row r="20" s="1" customFormat="1" ht="25.5" customHeight="1" spans="1:15">
      <c r="A20" s="26"/>
      <c r="B20" s="27"/>
      <c r="C20" s="28"/>
      <c r="D20" s="29"/>
      <c r="E20" s="27"/>
      <c r="F20" s="27"/>
      <c r="G20" s="27"/>
      <c r="H20" s="30"/>
      <c r="I20" s="36">
        <v>513</v>
      </c>
      <c r="J20" s="36" t="s">
        <v>35</v>
      </c>
      <c r="K20" s="36" t="s">
        <v>36</v>
      </c>
      <c r="L20" s="36">
        <v>13605900965</v>
      </c>
      <c r="M20" s="28"/>
      <c r="N20" s="27"/>
      <c r="O20" s="57"/>
    </row>
    <row r="21" s="1" customFormat="1" ht="25.5" customHeight="1" spans="1:15">
      <c r="A21" s="26"/>
      <c r="B21" s="31"/>
      <c r="C21" s="32"/>
      <c r="D21" s="33"/>
      <c r="E21" s="31"/>
      <c r="F21" s="31"/>
      <c r="G21" s="31"/>
      <c r="H21" s="34"/>
      <c r="I21" s="36">
        <v>554.29</v>
      </c>
      <c r="J21" s="36" t="s">
        <v>37</v>
      </c>
      <c r="K21" s="36"/>
      <c r="L21" s="36"/>
      <c r="M21" s="32"/>
      <c r="N21" s="31"/>
      <c r="O21" s="57"/>
    </row>
    <row r="22" s="1" customFormat="1" ht="25.5" customHeight="1" spans="1:15">
      <c r="A22" s="26"/>
      <c r="B22" s="22">
        <v>4</v>
      </c>
      <c r="C22" s="23" t="s">
        <v>26</v>
      </c>
      <c r="D22" s="24" t="s">
        <v>41</v>
      </c>
      <c r="E22" s="22" t="s">
        <v>28</v>
      </c>
      <c r="F22" s="22"/>
      <c r="G22" s="22">
        <v>648</v>
      </c>
      <c r="H22" s="25">
        <f>F22*G22</f>
        <v>0</v>
      </c>
      <c r="I22" s="37">
        <f>823.5*0.87</f>
        <v>716.445</v>
      </c>
      <c r="J22" s="36" t="s">
        <v>29</v>
      </c>
      <c r="K22" s="36" t="s">
        <v>30</v>
      </c>
      <c r="L22" s="36">
        <v>13814429953</v>
      </c>
      <c r="M22" s="23" t="s">
        <v>31</v>
      </c>
      <c r="N22" s="22">
        <f t="shared" ref="N22" si="2">G22</f>
        <v>648</v>
      </c>
      <c r="O22" s="57"/>
    </row>
    <row r="23" s="1" customFormat="1" ht="25.5" customHeight="1" spans="1:15">
      <c r="A23" s="26"/>
      <c r="B23" s="27"/>
      <c r="C23" s="28"/>
      <c r="D23" s="29"/>
      <c r="E23" s="27"/>
      <c r="F23" s="27"/>
      <c r="G23" s="27"/>
      <c r="H23" s="30"/>
      <c r="I23" s="36">
        <f>784*0.87</f>
        <v>682.08</v>
      </c>
      <c r="J23" s="36" t="s">
        <v>32</v>
      </c>
      <c r="K23" s="36"/>
      <c r="L23" s="36"/>
      <c r="M23" s="28"/>
      <c r="N23" s="27"/>
      <c r="O23" s="57"/>
    </row>
    <row r="24" s="1" customFormat="1" ht="25.5" customHeight="1" spans="1:15">
      <c r="A24" s="26"/>
      <c r="B24" s="27"/>
      <c r="C24" s="28"/>
      <c r="D24" s="29"/>
      <c r="E24" s="27"/>
      <c r="F24" s="27"/>
      <c r="G24" s="27"/>
      <c r="H24" s="30"/>
      <c r="I24" s="37">
        <f>790.53*0.87</f>
        <v>687.7611</v>
      </c>
      <c r="J24" s="36" t="s">
        <v>33</v>
      </c>
      <c r="K24" s="36" t="s">
        <v>34</v>
      </c>
      <c r="L24" s="36">
        <v>15860751730</v>
      </c>
      <c r="M24" s="28"/>
      <c r="N24" s="27"/>
      <c r="O24" s="57"/>
    </row>
    <row r="25" s="1" customFormat="1" ht="25.5" customHeight="1" spans="1:15">
      <c r="A25" s="26"/>
      <c r="B25" s="27"/>
      <c r="C25" s="28"/>
      <c r="D25" s="29"/>
      <c r="E25" s="27"/>
      <c r="F25" s="27"/>
      <c r="G25" s="27"/>
      <c r="H25" s="30"/>
      <c r="I25" s="36">
        <v>687</v>
      </c>
      <c r="J25" s="36" t="s">
        <v>35</v>
      </c>
      <c r="K25" s="36" t="s">
        <v>36</v>
      </c>
      <c r="L25" s="36">
        <v>13605900965</v>
      </c>
      <c r="M25" s="28"/>
      <c r="N25" s="27"/>
      <c r="O25" s="57"/>
    </row>
    <row r="26" s="1" customFormat="1" ht="25.5" customHeight="1" spans="1:15">
      <c r="A26" s="26"/>
      <c r="B26" s="31"/>
      <c r="C26" s="32"/>
      <c r="D26" s="33"/>
      <c r="E26" s="31"/>
      <c r="F26" s="31"/>
      <c r="G26" s="31"/>
      <c r="H26" s="34"/>
      <c r="I26" s="36">
        <v>736.5</v>
      </c>
      <c r="J26" s="36" t="s">
        <v>37</v>
      </c>
      <c r="K26" s="36"/>
      <c r="L26" s="36"/>
      <c r="M26" s="32"/>
      <c r="N26" s="31"/>
      <c r="O26" s="57"/>
    </row>
    <row r="27" s="1" customFormat="1" ht="25.5" customHeight="1" spans="1:15">
      <c r="A27" s="26"/>
      <c r="B27" s="22">
        <v>5</v>
      </c>
      <c r="C27" s="23" t="s">
        <v>42</v>
      </c>
      <c r="D27" s="23" t="s">
        <v>43</v>
      </c>
      <c r="E27" s="23" t="s">
        <v>44</v>
      </c>
      <c r="F27" s="23">
        <v>880</v>
      </c>
      <c r="G27" s="23">
        <v>9.18</v>
      </c>
      <c r="H27" s="23">
        <f>F27*G27</f>
        <v>8078.4</v>
      </c>
      <c r="I27" s="37">
        <f>11.72*0.87</f>
        <v>10.1964</v>
      </c>
      <c r="J27" s="36" t="s">
        <v>45</v>
      </c>
      <c r="K27" s="36" t="s">
        <v>46</v>
      </c>
      <c r="L27" s="36">
        <v>13598822884</v>
      </c>
      <c r="M27" s="23" t="s">
        <v>47</v>
      </c>
      <c r="N27" s="22">
        <f>G27</f>
        <v>9.18</v>
      </c>
      <c r="O27" s="57"/>
    </row>
    <row r="28" s="1" customFormat="1" ht="25.5" customHeight="1" spans="1:15">
      <c r="A28" s="26"/>
      <c r="B28" s="27"/>
      <c r="C28" s="28"/>
      <c r="D28" s="28"/>
      <c r="E28" s="28"/>
      <c r="F28" s="28"/>
      <c r="G28" s="28"/>
      <c r="H28" s="28"/>
      <c r="I28" s="37">
        <f>12.09*0.87</f>
        <v>10.5183</v>
      </c>
      <c r="J28" s="36" t="s">
        <v>48</v>
      </c>
      <c r="K28" s="36" t="s">
        <v>49</v>
      </c>
      <c r="L28" s="36">
        <v>18637771800</v>
      </c>
      <c r="M28" s="28"/>
      <c r="N28" s="27"/>
      <c r="O28" s="57"/>
    </row>
    <row r="29" s="1" customFormat="1" ht="25.5" customHeight="1" spans="1:15">
      <c r="A29" s="26"/>
      <c r="B29" s="31"/>
      <c r="C29" s="32"/>
      <c r="D29" s="32"/>
      <c r="E29" s="32"/>
      <c r="F29" s="32"/>
      <c r="G29" s="32"/>
      <c r="H29" s="32"/>
      <c r="I29" s="37"/>
      <c r="J29" s="36"/>
      <c r="K29" s="36"/>
      <c r="L29" s="36"/>
      <c r="M29" s="32"/>
      <c r="N29" s="31"/>
      <c r="O29" s="57"/>
    </row>
    <row r="30" s="1" customFormat="1" ht="25.5" customHeight="1" spans="1:15">
      <c r="A30" s="26"/>
      <c r="B30" s="35">
        <v>6</v>
      </c>
      <c r="C30" s="36" t="s">
        <v>50</v>
      </c>
      <c r="D30" s="37"/>
      <c r="E30" s="35" t="s">
        <v>44</v>
      </c>
      <c r="F30" s="35">
        <v>7256</v>
      </c>
      <c r="G30" s="35">
        <v>3</v>
      </c>
      <c r="H30" s="38">
        <f t="shared" ref="H30:H46" si="3">F30*G30</f>
        <v>21768</v>
      </c>
      <c r="I30" s="58" t="s">
        <v>51</v>
      </c>
      <c r="J30" s="59"/>
      <c r="K30" s="59"/>
      <c r="L30" s="60"/>
      <c r="M30" s="60"/>
      <c r="N30" s="35">
        <f t="shared" ref="N30:N46" si="4">G30</f>
        <v>3</v>
      </c>
      <c r="O30" s="61"/>
    </row>
    <row r="31" s="1" customFormat="1" ht="25.5" customHeight="1" spans="1:15">
      <c r="A31" s="26"/>
      <c r="B31" s="22">
        <v>7</v>
      </c>
      <c r="C31" s="23" t="s">
        <v>52</v>
      </c>
      <c r="D31" s="23" t="s">
        <v>53</v>
      </c>
      <c r="E31" s="23" t="s">
        <v>44</v>
      </c>
      <c r="F31" s="23">
        <v>1473</v>
      </c>
      <c r="G31" s="23">
        <v>2.91</v>
      </c>
      <c r="H31" s="23">
        <f t="shared" si="3"/>
        <v>4286.43</v>
      </c>
      <c r="I31" s="37">
        <f>4.49*0.87</f>
        <v>3.9063</v>
      </c>
      <c r="J31" s="36" t="s">
        <v>54</v>
      </c>
      <c r="K31" s="36" t="s">
        <v>55</v>
      </c>
      <c r="L31" s="36">
        <v>2082891285</v>
      </c>
      <c r="M31" s="23" t="s">
        <v>56</v>
      </c>
      <c r="N31" s="22">
        <f t="shared" si="4"/>
        <v>2.91</v>
      </c>
      <c r="O31" s="57"/>
    </row>
    <row r="32" s="1" customFormat="1" ht="25.5" customHeight="1" spans="1:15">
      <c r="A32" s="26"/>
      <c r="B32" s="27"/>
      <c r="C32" s="28"/>
      <c r="D32" s="28"/>
      <c r="E32" s="28"/>
      <c r="F32" s="28"/>
      <c r="G32" s="28"/>
      <c r="H32" s="28"/>
      <c r="I32" s="37">
        <f>3.71*0.87</f>
        <v>3.2277</v>
      </c>
      <c r="J32" s="36" t="s">
        <v>57</v>
      </c>
      <c r="K32" s="36" t="s">
        <v>58</v>
      </c>
      <c r="L32" s="36">
        <v>18722227198</v>
      </c>
      <c r="M32" s="28"/>
      <c r="N32" s="27"/>
      <c r="O32" s="57"/>
    </row>
    <row r="33" s="1" customFormat="1" ht="25.5" customHeight="1" spans="1:15">
      <c r="A33" s="26"/>
      <c r="B33" s="31"/>
      <c r="C33" s="32"/>
      <c r="D33" s="32"/>
      <c r="E33" s="32"/>
      <c r="F33" s="32"/>
      <c r="G33" s="32"/>
      <c r="H33" s="32"/>
      <c r="I33" s="37"/>
      <c r="J33" s="36"/>
      <c r="K33" s="36"/>
      <c r="L33" s="36"/>
      <c r="M33" s="32"/>
      <c r="N33" s="31"/>
      <c r="O33" s="57"/>
    </row>
    <row r="34" s="1" customFormat="1" ht="25.5" customHeight="1" spans="1:15">
      <c r="A34" s="26"/>
      <c r="B34" s="22">
        <v>8</v>
      </c>
      <c r="C34" s="23" t="s">
        <v>59</v>
      </c>
      <c r="D34" s="23" t="s">
        <v>60</v>
      </c>
      <c r="E34" s="23" t="s">
        <v>44</v>
      </c>
      <c r="F34" s="23">
        <v>23256</v>
      </c>
      <c r="G34" s="23">
        <f>7.08</f>
        <v>7.08</v>
      </c>
      <c r="H34" s="23">
        <f>F34*G34</f>
        <v>164652.48</v>
      </c>
      <c r="I34" s="37">
        <f>11.54*0.87</f>
        <v>10.0398</v>
      </c>
      <c r="J34" s="36" t="s">
        <v>61</v>
      </c>
      <c r="K34" s="36" t="s">
        <v>62</v>
      </c>
      <c r="L34" s="36">
        <v>13901514341</v>
      </c>
      <c r="M34" s="23" t="s">
        <v>63</v>
      </c>
      <c r="N34" s="22">
        <f>G34</f>
        <v>7.08</v>
      </c>
      <c r="O34" s="57"/>
    </row>
    <row r="35" s="1" customFormat="1" ht="25.5" customHeight="1" spans="1:15">
      <c r="A35" s="26"/>
      <c r="B35" s="27"/>
      <c r="C35" s="28"/>
      <c r="D35" s="28"/>
      <c r="E35" s="28"/>
      <c r="F35" s="28"/>
      <c r="G35" s="28"/>
      <c r="H35" s="28"/>
      <c r="I35" s="37">
        <f>9.7*0.87</f>
        <v>8.439</v>
      </c>
      <c r="J35" s="36" t="s">
        <v>64</v>
      </c>
      <c r="K35" s="36" t="s">
        <v>65</v>
      </c>
      <c r="L35" s="36">
        <v>18288665559</v>
      </c>
      <c r="M35" s="28"/>
      <c r="N35" s="27"/>
      <c r="O35" s="57"/>
    </row>
    <row r="36" s="1" customFormat="1" ht="25.5" customHeight="1" spans="1:15">
      <c r="A36" s="26"/>
      <c r="B36" s="31"/>
      <c r="C36" s="32"/>
      <c r="D36" s="32"/>
      <c r="E36" s="32"/>
      <c r="F36" s="32"/>
      <c r="G36" s="32"/>
      <c r="H36" s="32"/>
      <c r="I36" s="37">
        <f>9.05*0.87</f>
        <v>7.8735</v>
      </c>
      <c r="J36" s="36" t="s">
        <v>66</v>
      </c>
      <c r="K36" s="36"/>
      <c r="L36" s="36">
        <v>113983461688</v>
      </c>
      <c r="M36" s="32"/>
      <c r="N36" s="31"/>
      <c r="O36" s="57"/>
    </row>
    <row r="37" s="1" customFormat="1" ht="24.75" customHeight="1" spans="1:15">
      <c r="A37" s="26"/>
      <c r="B37" s="22">
        <v>5</v>
      </c>
      <c r="C37" s="36" t="s">
        <v>67</v>
      </c>
      <c r="D37" s="37"/>
      <c r="E37" s="35" t="s">
        <v>44</v>
      </c>
      <c r="F37" s="35">
        <v>9439</v>
      </c>
      <c r="G37" s="35">
        <v>3.2</v>
      </c>
      <c r="H37" s="38">
        <f>F37*G37</f>
        <v>30204.8</v>
      </c>
      <c r="I37" s="58" t="s">
        <v>68</v>
      </c>
      <c r="J37" s="59"/>
      <c r="K37" s="59"/>
      <c r="L37" s="60"/>
      <c r="M37" s="60"/>
      <c r="N37" s="35">
        <f t="shared" si="4"/>
        <v>3.2</v>
      </c>
      <c r="O37" s="61"/>
    </row>
    <row r="38" s="1" customFormat="1" ht="28.5" customHeight="1" spans="1:15">
      <c r="A38" s="26"/>
      <c r="B38" s="35">
        <v>6</v>
      </c>
      <c r="C38" s="36" t="s">
        <v>69</v>
      </c>
      <c r="D38" s="37" t="s">
        <v>70</v>
      </c>
      <c r="E38" s="35" t="s">
        <v>44</v>
      </c>
      <c r="F38" s="39">
        <v>17902</v>
      </c>
      <c r="G38" s="39">
        <v>2.35</v>
      </c>
      <c r="H38" s="38">
        <f t="shared" ref="H38:H45" si="5">F38*G38</f>
        <v>42069.7</v>
      </c>
      <c r="I38" s="58" t="s">
        <v>71</v>
      </c>
      <c r="J38" s="59"/>
      <c r="K38" s="59"/>
      <c r="L38" s="60"/>
      <c r="M38" s="60"/>
      <c r="N38" s="35">
        <f t="shared" si="4"/>
        <v>2.35</v>
      </c>
      <c r="O38" s="61"/>
    </row>
    <row r="39" s="1" customFormat="1" ht="24.75" customHeight="1" spans="1:15">
      <c r="A39" s="26"/>
      <c r="B39" s="22">
        <v>7</v>
      </c>
      <c r="C39" s="36" t="s">
        <v>72</v>
      </c>
      <c r="D39" s="37" t="s">
        <v>70</v>
      </c>
      <c r="E39" s="35" t="s">
        <v>44</v>
      </c>
      <c r="F39" s="39">
        <v>12714</v>
      </c>
      <c r="G39" s="39">
        <v>2.48</v>
      </c>
      <c r="H39" s="38">
        <f t="shared" si="5"/>
        <v>31530.72</v>
      </c>
      <c r="I39" s="58" t="s">
        <v>73</v>
      </c>
      <c r="J39" s="59"/>
      <c r="K39" s="59"/>
      <c r="L39" s="60"/>
      <c r="M39" s="60"/>
      <c r="N39" s="22">
        <f t="shared" si="4"/>
        <v>2.48</v>
      </c>
      <c r="O39" s="61"/>
    </row>
    <row r="40" s="1" customFormat="1" ht="24.75" customHeight="1" spans="1:15">
      <c r="A40" s="26"/>
      <c r="B40" s="35">
        <v>8</v>
      </c>
      <c r="C40" s="36" t="s">
        <v>74</v>
      </c>
      <c r="D40" s="37" t="s">
        <v>75</v>
      </c>
      <c r="E40" s="35" t="s">
        <v>28</v>
      </c>
      <c r="F40" s="39">
        <v>7070</v>
      </c>
      <c r="G40" s="39">
        <v>21.49</v>
      </c>
      <c r="H40" s="38">
        <f t="shared" si="5"/>
        <v>151934.3</v>
      </c>
      <c r="I40" s="58" t="s">
        <v>76</v>
      </c>
      <c r="J40" s="59"/>
      <c r="K40" s="59"/>
      <c r="L40" s="60"/>
      <c r="M40" s="60"/>
      <c r="N40" s="35">
        <f t="shared" si="4"/>
        <v>21.49</v>
      </c>
      <c r="O40" s="61"/>
    </row>
    <row r="41" s="1" customFormat="1" ht="24.75" customHeight="1" spans="1:15">
      <c r="A41" s="26"/>
      <c r="B41" s="22">
        <v>9</v>
      </c>
      <c r="C41" s="36" t="s">
        <v>77</v>
      </c>
      <c r="D41" s="37" t="s">
        <v>78</v>
      </c>
      <c r="E41" s="35" t="s">
        <v>28</v>
      </c>
      <c r="F41" s="39">
        <v>2030</v>
      </c>
      <c r="G41" s="39">
        <v>3.73</v>
      </c>
      <c r="H41" s="38">
        <f t="shared" si="5"/>
        <v>7571.9</v>
      </c>
      <c r="I41" s="58" t="s">
        <v>79</v>
      </c>
      <c r="J41" s="59"/>
      <c r="K41" s="59"/>
      <c r="L41" s="60"/>
      <c r="M41" s="60"/>
      <c r="N41" s="35">
        <f t="shared" si="4"/>
        <v>3.73</v>
      </c>
      <c r="O41" s="61"/>
    </row>
    <row r="42" s="1" customFormat="1" ht="30.75" customHeight="1" spans="1:15">
      <c r="A42" s="26"/>
      <c r="B42" s="35">
        <v>10</v>
      </c>
      <c r="C42" s="36" t="s">
        <v>80</v>
      </c>
      <c r="D42" s="37" t="s">
        <v>81</v>
      </c>
      <c r="E42" s="35" t="s">
        <v>44</v>
      </c>
      <c r="F42" s="39">
        <v>1775</v>
      </c>
      <c r="G42" s="39">
        <v>232.83</v>
      </c>
      <c r="H42" s="38">
        <f t="shared" si="5"/>
        <v>413273.25</v>
      </c>
      <c r="I42" s="58" t="s">
        <v>82</v>
      </c>
      <c r="J42" s="59"/>
      <c r="K42" s="59"/>
      <c r="L42" s="60"/>
      <c r="M42" s="60"/>
      <c r="N42" s="22">
        <f t="shared" si="4"/>
        <v>232.83</v>
      </c>
      <c r="O42" s="61"/>
    </row>
    <row r="43" s="1" customFormat="1" ht="24.75" customHeight="1" spans="1:15">
      <c r="A43" s="26"/>
      <c r="B43" s="22">
        <v>11</v>
      </c>
      <c r="C43" s="36" t="s">
        <v>83</v>
      </c>
      <c r="D43" s="37" t="s">
        <v>70</v>
      </c>
      <c r="E43" s="35" t="s">
        <v>44</v>
      </c>
      <c r="F43" s="39">
        <v>820</v>
      </c>
      <c r="G43" s="39">
        <v>45.13</v>
      </c>
      <c r="H43" s="38">
        <f t="shared" si="5"/>
        <v>37006.6</v>
      </c>
      <c r="I43" s="58" t="s">
        <v>84</v>
      </c>
      <c r="J43" s="59"/>
      <c r="K43" s="59"/>
      <c r="L43" s="60"/>
      <c r="M43" s="60"/>
      <c r="N43" s="35">
        <f t="shared" si="4"/>
        <v>45.13</v>
      </c>
      <c r="O43" s="61"/>
    </row>
    <row r="44" s="1" customFormat="1" ht="24.75" customHeight="1" spans="1:15">
      <c r="A44" s="26"/>
      <c r="B44" s="35">
        <v>12</v>
      </c>
      <c r="C44" s="36" t="s">
        <v>85</v>
      </c>
      <c r="D44" s="37" t="s">
        <v>70</v>
      </c>
      <c r="E44" s="35" t="s">
        <v>86</v>
      </c>
      <c r="F44" s="39">
        <v>414</v>
      </c>
      <c r="G44" s="39">
        <v>65</v>
      </c>
      <c r="H44" s="38">
        <f t="shared" si="5"/>
        <v>26910</v>
      </c>
      <c r="I44" s="58" t="s">
        <v>68</v>
      </c>
      <c r="J44" s="59"/>
      <c r="K44" s="59"/>
      <c r="L44" s="60"/>
      <c r="M44" s="60"/>
      <c r="N44" s="35">
        <f t="shared" ref="N44:N45" si="6">G44</f>
        <v>65</v>
      </c>
      <c r="O44" s="61"/>
    </row>
    <row r="45" s="1" customFormat="1" ht="24.75" customHeight="1" spans="1:15">
      <c r="A45" s="26"/>
      <c r="B45" s="35">
        <v>12</v>
      </c>
      <c r="C45" s="36" t="s">
        <v>87</v>
      </c>
      <c r="D45" s="37" t="s">
        <v>88</v>
      </c>
      <c r="E45" s="35" t="s">
        <v>89</v>
      </c>
      <c r="F45" s="39">
        <v>211.25</v>
      </c>
      <c r="G45" s="39">
        <v>800</v>
      </c>
      <c r="H45" s="38">
        <f t="shared" si="5"/>
        <v>169000</v>
      </c>
      <c r="I45" s="58" t="s">
        <v>68</v>
      </c>
      <c r="J45" s="59"/>
      <c r="K45" s="59"/>
      <c r="L45" s="60"/>
      <c r="M45" s="60"/>
      <c r="N45" s="35">
        <f t="shared" si="6"/>
        <v>800</v>
      </c>
      <c r="O45" s="61"/>
    </row>
    <row r="46" s="1" customFormat="1" ht="24.75" customHeight="1" spans="1:15">
      <c r="A46" s="26"/>
      <c r="B46" s="35">
        <v>12</v>
      </c>
      <c r="C46" s="36" t="s">
        <v>90</v>
      </c>
      <c r="D46" s="37" t="s">
        <v>88</v>
      </c>
      <c r="E46" s="35" t="s">
        <v>89</v>
      </c>
      <c r="F46" s="39">
        <v>2231.77</v>
      </c>
      <c r="G46" s="39">
        <v>350.91</v>
      </c>
      <c r="H46" s="38">
        <f t="shared" si="3"/>
        <v>783150.4107</v>
      </c>
      <c r="I46" s="58" t="s">
        <v>91</v>
      </c>
      <c r="J46" s="59"/>
      <c r="K46" s="59"/>
      <c r="L46" s="60"/>
      <c r="M46" s="60"/>
      <c r="N46" s="35">
        <f t="shared" si="4"/>
        <v>350.91</v>
      </c>
      <c r="O46" s="61"/>
    </row>
    <row r="47" s="1" customFormat="1" ht="30" customHeight="1" spans="1:15">
      <c r="A47" s="40"/>
      <c r="B47" s="36" t="s">
        <v>92</v>
      </c>
      <c r="C47" s="36"/>
      <c r="D47" s="37"/>
      <c r="E47" s="36"/>
      <c r="F47" s="36"/>
      <c r="G47" s="36"/>
      <c r="H47" s="41">
        <f>SUM(H7:H46)</f>
        <v>3500647.5747</v>
      </c>
      <c r="I47" s="36"/>
      <c r="J47" s="36"/>
      <c r="K47" s="36"/>
      <c r="L47" s="36"/>
      <c r="M47" s="36"/>
      <c r="N47" s="35"/>
      <c r="O47" s="61"/>
    </row>
    <row r="48" s="3" customFormat="1" customHeight="1" spans="1:15">
      <c r="A48" s="42" t="s">
        <v>93</v>
      </c>
      <c r="B48" s="42"/>
      <c r="C48" s="42"/>
      <c r="D48" s="43" t="s">
        <v>94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62"/>
    </row>
    <row r="49" s="3" customFormat="1" customHeight="1" spans="1:15">
      <c r="A49" s="42"/>
      <c r="B49" s="42"/>
      <c r="C49" s="42"/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63"/>
    </row>
    <row r="50" s="3" customFormat="1" customHeight="1" spans="1:15">
      <c r="A50" s="42"/>
      <c r="B50" s="42"/>
      <c r="C50" s="42"/>
      <c r="D50" s="45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63"/>
    </row>
    <row r="51" s="3" customFormat="1" customHeight="1" spans="1:15">
      <c r="A51" s="42"/>
      <c r="B51" s="42"/>
      <c r="C51" s="42"/>
      <c r="D51" s="45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63"/>
    </row>
    <row r="52" s="3" customFormat="1" customHeight="1" spans="1:15">
      <c r="A52" s="42"/>
      <c r="B52" s="42"/>
      <c r="C52" s="42"/>
      <c r="D52" s="45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63"/>
    </row>
    <row r="53" s="3" customFormat="1" customHeight="1" spans="1:15">
      <c r="A53" s="42"/>
      <c r="B53" s="42"/>
      <c r="C53" s="42"/>
      <c r="D53" s="4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63"/>
    </row>
    <row r="54" s="3" customFormat="1" ht="9.75" customHeight="1" spans="1:15">
      <c r="A54" s="42"/>
      <c r="B54" s="42"/>
      <c r="C54" s="42"/>
      <c r="D54" s="4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63"/>
    </row>
    <row r="55" s="3" customFormat="1" customHeight="1" spans="1:15">
      <c r="A55" s="42"/>
      <c r="B55" s="42"/>
      <c r="C55" s="42"/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64"/>
    </row>
    <row r="56" s="3" customFormat="1" ht="27" customHeight="1" spans="2:15">
      <c r="B56" s="49" t="s">
        <v>95</v>
      </c>
      <c r="C56" s="49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</row>
  </sheetData>
  <mergeCells count="100">
    <mergeCell ref="A2:O2"/>
    <mergeCell ref="B3:C3"/>
    <mergeCell ref="D3:H3"/>
    <mergeCell ref="I3:J3"/>
    <mergeCell ref="K3:O3"/>
    <mergeCell ref="B4:C4"/>
    <mergeCell ref="D4:H4"/>
    <mergeCell ref="I4:J4"/>
    <mergeCell ref="K4:O4"/>
    <mergeCell ref="I5:L5"/>
    <mergeCell ref="I30:L30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B56:O56"/>
    <mergeCell ref="A3:A4"/>
    <mergeCell ref="A5:A6"/>
    <mergeCell ref="A7:A47"/>
    <mergeCell ref="B5:B6"/>
    <mergeCell ref="B7:B11"/>
    <mergeCell ref="B12:B16"/>
    <mergeCell ref="B17:B21"/>
    <mergeCell ref="B22:B26"/>
    <mergeCell ref="B27:B29"/>
    <mergeCell ref="B31:B33"/>
    <mergeCell ref="B34:B36"/>
    <mergeCell ref="C5:C6"/>
    <mergeCell ref="C7:C11"/>
    <mergeCell ref="C12:C16"/>
    <mergeCell ref="C17:C21"/>
    <mergeCell ref="C22:C26"/>
    <mergeCell ref="C27:C29"/>
    <mergeCell ref="C31:C33"/>
    <mergeCell ref="C34:C36"/>
    <mergeCell ref="D5:D6"/>
    <mergeCell ref="D7:D11"/>
    <mergeCell ref="D12:D16"/>
    <mergeCell ref="D17:D21"/>
    <mergeCell ref="D22:D26"/>
    <mergeCell ref="D27:D29"/>
    <mergeCell ref="D31:D33"/>
    <mergeCell ref="D34:D36"/>
    <mergeCell ref="E5:E6"/>
    <mergeCell ref="E7:E11"/>
    <mergeCell ref="E12:E16"/>
    <mergeCell ref="E17:E21"/>
    <mergeCell ref="E22:E26"/>
    <mergeCell ref="E27:E29"/>
    <mergeCell ref="E31:E33"/>
    <mergeCell ref="E34:E36"/>
    <mergeCell ref="F5:F6"/>
    <mergeCell ref="F7:F11"/>
    <mergeCell ref="F12:F16"/>
    <mergeCell ref="F17:F21"/>
    <mergeCell ref="F22:F26"/>
    <mergeCell ref="F27:F29"/>
    <mergeCell ref="F31:F33"/>
    <mergeCell ref="F34:F36"/>
    <mergeCell ref="G5:G6"/>
    <mergeCell ref="G7:G11"/>
    <mergeCell ref="G12:G16"/>
    <mergeCell ref="G17:G21"/>
    <mergeCell ref="G22:G26"/>
    <mergeCell ref="G27:G29"/>
    <mergeCell ref="G31:G33"/>
    <mergeCell ref="G34:G36"/>
    <mergeCell ref="H5:H6"/>
    <mergeCell ref="H7:H11"/>
    <mergeCell ref="H12:H16"/>
    <mergeCell ref="H17:H21"/>
    <mergeCell ref="H22:H26"/>
    <mergeCell ref="H27:H29"/>
    <mergeCell ref="H31:H33"/>
    <mergeCell ref="H34:H36"/>
    <mergeCell ref="M5:M6"/>
    <mergeCell ref="M7:M11"/>
    <mergeCell ref="M12:M16"/>
    <mergeCell ref="M17:M21"/>
    <mergeCell ref="M22:M26"/>
    <mergeCell ref="M27:M29"/>
    <mergeCell ref="M31:M33"/>
    <mergeCell ref="M34:M36"/>
    <mergeCell ref="N5:N6"/>
    <mergeCell ref="N7:N11"/>
    <mergeCell ref="N12:N16"/>
    <mergeCell ref="N17:N21"/>
    <mergeCell ref="N22:N26"/>
    <mergeCell ref="N27:N29"/>
    <mergeCell ref="N31:N33"/>
    <mergeCell ref="N34:N36"/>
    <mergeCell ref="O5:O6"/>
    <mergeCell ref="A48:C55"/>
    <mergeCell ref="D48:O55"/>
  </mergeCells>
  <printOptions horizontalCentered="1"/>
  <pageMargins left="0.31496062992126" right="0.31496062992126" top="0.354330708661417" bottom="0.354330708661417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第一标段</vt:lpstr>
      <vt:lpstr>第二标段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情深不寿</cp:lastModifiedBy>
  <dcterms:created xsi:type="dcterms:W3CDTF">2020-04-17T08:44:00Z</dcterms:created>
  <cp:lastPrinted>2020-09-07T07:17:00Z</cp:lastPrinted>
  <dcterms:modified xsi:type="dcterms:W3CDTF">2020-09-07T07:32:21Z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